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14 - Position Statement\Offers of Evidence\"/>
    </mc:Choice>
  </mc:AlternateContent>
  <bookViews>
    <workbookView xWindow="480" yWindow="75" windowWidth="18195" windowHeight="7995" activeTab="1"/>
  </bookViews>
  <sheets>
    <sheet name="Revenue Summary by Rate" sheetId="126" r:id="rId1"/>
    <sheet name=" Monthly Unbilled " sheetId="73" r:id="rId2"/>
    <sheet name="Customers, KWH, and Revenues" sheetId="127" r:id="rId3"/>
    <sheet name="Sheet2" sheetId="21" r:id="rId4"/>
  </sheets>
  <definedNames>
    <definedName name="_xlnm._FilterDatabase" localSheetId="0" hidden="1">'Revenue Summary by Rate'!#REF!</definedName>
    <definedName name="NvsASD">"V2005-12-31"</definedName>
    <definedName name="NvsAutoDrillOk">"VN"</definedName>
    <definedName name="NvsElapsedTime" localSheetId="2">0.000479050926514901</definedName>
    <definedName name="NvsElapsedTime">0.000479050926514901</definedName>
    <definedName name="NvsEndTime" localSheetId="2">38730.5715481481</definedName>
    <definedName name="NvsEndTime">38730.5715481481</definedName>
    <definedName name="NvsInstSpec">"%,FBUSINESS_UNIT,VGLCON"</definedName>
    <definedName name="NvsLayoutType">"M3"</definedName>
    <definedName name="NvsPanelEffdt">"V2001-01-01"</definedName>
    <definedName name="NvsPanelSetid">"VECORP"</definedName>
    <definedName name="NvsReqBU">"VGL001"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PRODUCT">"PRODUCT_TBL"</definedName>
    <definedName name="NvsValTbl.SCENARIO">"BD_SCENARIO_TBL"</definedName>
    <definedName name="_xlnm.Print_Area" localSheetId="2">'Customers, KWH, and Revenues'!$A$1:$AC$353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U147" i="126" l="1"/>
  <c r="U148" i="126"/>
  <c r="M351" i="127" l="1"/>
  <c r="L351" i="127"/>
  <c r="K351" i="127"/>
  <c r="J351" i="127"/>
  <c r="I351" i="127"/>
  <c r="T351" i="127" s="1"/>
  <c r="H351" i="127"/>
  <c r="S351" i="127" s="1"/>
  <c r="G351" i="127"/>
  <c r="F351" i="127"/>
  <c r="E351" i="127"/>
  <c r="D351" i="127"/>
  <c r="N340" i="127"/>
  <c r="U340" i="127" s="1"/>
  <c r="M340" i="127"/>
  <c r="L340" i="127"/>
  <c r="K340" i="127"/>
  <c r="J340" i="127"/>
  <c r="I340" i="127"/>
  <c r="T340" i="127" s="1"/>
  <c r="H340" i="127"/>
  <c r="G340" i="127"/>
  <c r="F340" i="127"/>
  <c r="S340" i="127" s="1"/>
  <c r="E340" i="127"/>
  <c r="D340" i="127"/>
  <c r="C340" i="127"/>
  <c r="N339" i="127"/>
  <c r="M339" i="127"/>
  <c r="L339" i="127"/>
  <c r="U339" i="127" s="1"/>
  <c r="K339" i="127"/>
  <c r="J339" i="127"/>
  <c r="I339" i="127"/>
  <c r="H339" i="127"/>
  <c r="G339" i="127"/>
  <c r="F339" i="127"/>
  <c r="E339" i="127"/>
  <c r="D339" i="127"/>
  <c r="C339" i="127"/>
  <c r="V339" i="127" s="1"/>
  <c r="N338" i="127"/>
  <c r="M338" i="127"/>
  <c r="L338" i="127"/>
  <c r="U338" i="127" s="1"/>
  <c r="K338" i="127"/>
  <c r="J338" i="127"/>
  <c r="I338" i="127"/>
  <c r="T338" i="127" s="1"/>
  <c r="H338" i="127"/>
  <c r="S338" i="127" s="1"/>
  <c r="G338" i="127"/>
  <c r="F338" i="127"/>
  <c r="E338" i="127"/>
  <c r="D338" i="127"/>
  <c r="C338" i="127"/>
  <c r="N318" i="127"/>
  <c r="M318" i="127"/>
  <c r="L318" i="127"/>
  <c r="U318" i="127" s="1"/>
  <c r="K318" i="127"/>
  <c r="J318" i="127"/>
  <c r="I318" i="127"/>
  <c r="H318" i="127"/>
  <c r="G318" i="127"/>
  <c r="S318" i="127" s="1"/>
  <c r="F318" i="127"/>
  <c r="E318" i="127"/>
  <c r="D318" i="127"/>
  <c r="C318" i="127"/>
  <c r="V318" i="127" s="1"/>
  <c r="T317" i="127"/>
  <c r="N317" i="127"/>
  <c r="M317" i="127"/>
  <c r="L317" i="127"/>
  <c r="U317" i="127" s="1"/>
  <c r="K317" i="127"/>
  <c r="J317" i="127"/>
  <c r="I317" i="127"/>
  <c r="H317" i="127"/>
  <c r="S317" i="127" s="1"/>
  <c r="G317" i="127"/>
  <c r="F317" i="127"/>
  <c r="E317" i="127"/>
  <c r="D317" i="127"/>
  <c r="C317" i="127"/>
  <c r="N316" i="127"/>
  <c r="U316" i="127" s="1"/>
  <c r="M316" i="127"/>
  <c r="L316" i="127"/>
  <c r="K316" i="127"/>
  <c r="J316" i="127"/>
  <c r="T316" i="127" s="1"/>
  <c r="I316" i="127"/>
  <c r="H316" i="127"/>
  <c r="G316" i="127"/>
  <c r="F316" i="127"/>
  <c r="S316" i="127" s="1"/>
  <c r="E316" i="127"/>
  <c r="D316" i="127"/>
  <c r="C316" i="127"/>
  <c r="N315" i="127"/>
  <c r="U315" i="127" s="1"/>
  <c r="M315" i="127"/>
  <c r="L315" i="127"/>
  <c r="G315" i="127"/>
  <c r="K303" i="127"/>
  <c r="J303" i="127"/>
  <c r="I303" i="127"/>
  <c r="T303" i="127" s="1"/>
  <c r="H303" i="127"/>
  <c r="G303" i="127"/>
  <c r="F303" i="127"/>
  <c r="S303" i="127" s="1"/>
  <c r="E303" i="127"/>
  <c r="D303" i="127"/>
  <c r="K302" i="127"/>
  <c r="J302" i="127"/>
  <c r="I302" i="127"/>
  <c r="T302" i="127" s="1"/>
  <c r="H302" i="127"/>
  <c r="G302" i="127"/>
  <c r="F302" i="127"/>
  <c r="S302" i="127" s="1"/>
  <c r="E302" i="127"/>
  <c r="D302" i="127"/>
  <c r="S301" i="127"/>
  <c r="K301" i="127"/>
  <c r="J301" i="127"/>
  <c r="I301" i="127"/>
  <c r="H301" i="127"/>
  <c r="G301" i="127"/>
  <c r="F301" i="127"/>
  <c r="E301" i="127"/>
  <c r="D301" i="127"/>
  <c r="T300" i="127"/>
  <c r="K300" i="127"/>
  <c r="J300" i="127"/>
  <c r="I300" i="127"/>
  <c r="H300" i="127"/>
  <c r="S300" i="127" s="1"/>
  <c r="G300" i="127"/>
  <c r="F300" i="127"/>
  <c r="E300" i="127"/>
  <c r="D300" i="127"/>
  <c r="K299" i="127"/>
  <c r="J299" i="127"/>
  <c r="I299" i="127"/>
  <c r="T299" i="127" s="1"/>
  <c r="H299" i="127"/>
  <c r="G299" i="127"/>
  <c r="F299" i="127"/>
  <c r="S299" i="127" s="1"/>
  <c r="E299" i="127"/>
  <c r="D299" i="127"/>
  <c r="K298" i="127"/>
  <c r="J298" i="127"/>
  <c r="I298" i="127"/>
  <c r="T298" i="127" s="1"/>
  <c r="H298" i="127"/>
  <c r="G298" i="127"/>
  <c r="F298" i="127"/>
  <c r="S298" i="127" s="1"/>
  <c r="E298" i="127"/>
  <c r="D298" i="127"/>
  <c r="K297" i="127"/>
  <c r="J297" i="127"/>
  <c r="I297" i="127"/>
  <c r="T297" i="127" s="1"/>
  <c r="H297" i="127"/>
  <c r="G297" i="127"/>
  <c r="S297" i="127" s="1"/>
  <c r="F297" i="127"/>
  <c r="E297" i="127"/>
  <c r="D297" i="127"/>
  <c r="K296" i="127"/>
  <c r="J296" i="127"/>
  <c r="I296" i="127"/>
  <c r="T296" i="127" s="1"/>
  <c r="H296" i="127"/>
  <c r="S296" i="127" s="1"/>
  <c r="G296" i="127"/>
  <c r="F296" i="127"/>
  <c r="E296" i="127"/>
  <c r="D296" i="127"/>
  <c r="K295" i="127"/>
  <c r="J295" i="127"/>
  <c r="I295" i="127"/>
  <c r="T295" i="127" s="1"/>
  <c r="H295" i="127"/>
  <c r="G295" i="127"/>
  <c r="F295" i="127"/>
  <c r="S295" i="127" s="1"/>
  <c r="E295" i="127"/>
  <c r="D295" i="127"/>
  <c r="K294" i="127"/>
  <c r="J294" i="127"/>
  <c r="I294" i="127"/>
  <c r="T294" i="127" s="1"/>
  <c r="H294" i="127"/>
  <c r="G294" i="127"/>
  <c r="F294" i="127"/>
  <c r="S294" i="127" s="1"/>
  <c r="E294" i="127"/>
  <c r="D294" i="127"/>
  <c r="K293" i="127"/>
  <c r="J293" i="127"/>
  <c r="I293" i="127"/>
  <c r="T293" i="127" s="1"/>
  <c r="H293" i="127"/>
  <c r="G293" i="127"/>
  <c r="S293" i="127" s="1"/>
  <c r="F293" i="127"/>
  <c r="E293" i="127"/>
  <c r="D293" i="127"/>
  <c r="K292" i="127"/>
  <c r="J292" i="127"/>
  <c r="I292" i="127"/>
  <c r="T292" i="127" s="1"/>
  <c r="H292" i="127"/>
  <c r="S292" i="127" s="1"/>
  <c r="G292" i="127"/>
  <c r="F292" i="127"/>
  <c r="E292" i="127"/>
  <c r="D292" i="127"/>
  <c r="U280" i="127"/>
  <c r="T280" i="127"/>
  <c r="S280" i="127"/>
  <c r="U279" i="127"/>
  <c r="S279" i="127"/>
  <c r="T278" i="127"/>
  <c r="U277" i="127"/>
  <c r="T277" i="127"/>
  <c r="V277" i="127"/>
  <c r="V273" i="127"/>
  <c r="U273" i="127"/>
  <c r="T273" i="127"/>
  <c r="S273" i="127"/>
  <c r="R273" i="127"/>
  <c r="U272" i="127"/>
  <c r="T272" i="127"/>
  <c r="S272" i="127"/>
  <c r="U271" i="127"/>
  <c r="G274" i="127"/>
  <c r="V270" i="127"/>
  <c r="U270" i="127"/>
  <c r="T270" i="127"/>
  <c r="S270" i="127"/>
  <c r="R270" i="127"/>
  <c r="V269" i="127"/>
  <c r="U269" i="127"/>
  <c r="T269" i="127"/>
  <c r="S269" i="127"/>
  <c r="R269" i="127"/>
  <c r="V268" i="127"/>
  <c r="U268" i="127"/>
  <c r="T268" i="127"/>
  <c r="S268" i="127"/>
  <c r="R268" i="127"/>
  <c r="V267" i="127"/>
  <c r="U267" i="127"/>
  <c r="T267" i="127"/>
  <c r="S267" i="127"/>
  <c r="R267" i="127"/>
  <c r="V266" i="127"/>
  <c r="U266" i="127"/>
  <c r="T266" i="127"/>
  <c r="S266" i="127"/>
  <c r="R266" i="127"/>
  <c r="U265" i="127"/>
  <c r="T265" i="127"/>
  <c r="S265" i="127"/>
  <c r="T264" i="127"/>
  <c r="J275" i="127"/>
  <c r="T263" i="127"/>
  <c r="S263" i="127"/>
  <c r="K275" i="127"/>
  <c r="G275" i="127"/>
  <c r="R262" i="127"/>
  <c r="S256" i="127"/>
  <c r="T256" i="127"/>
  <c r="T255" i="127"/>
  <c r="H251" i="127"/>
  <c r="T254" i="127"/>
  <c r="U254" i="127"/>
  <c r="R254" i="127"/>
  <c r="L251" i="127"/>
  <c r="V250" i="127"/>
  <c r="U250" i="127"/>
  <c r="T250" i="127"/>
  <c r="S250" i="127"/>
  <c r="R250" i="127"/>
  <c r="U249" i="127"/>
  <c r="T249" i="127"/>
  <c r="R249" i="127"/>
  <c r="U248" i="127"/>
  <c r="J252" i="127"/>
  <c r="S248" i="127"/>
  <c r="V247" i="127"/>
  <c r="U247" i="127"/>
  <c r="T247" i="127"/>
  <c r="S247" i="127"/>
  <c r="R247" i="127"/>
  <c r="V246" i="127"/>
  <c r="U246" i="127"/>
  <c r="T246" i="127"/>
  <c r="S246" i="127"/>
  <c r="R246" i="127"/>
  <c r="V245" i="127"/>
  <c r="U245" i="127"/>
  <c r="T245" i="127"/>
  <c r="S245" i="127"/>
  <c r="R245" i="127"/>
  <c r="V244" i="127"/>
  <c r="U244" i="127"/>
  <c r="T244" i="127"/>
  <c r="S244" i="127"/>
  <c r="R244" i="127"/>
  <c r="V243" i="127"/>
  <c r="U243" i="127"/>
  <c r="T243" i="127"/>
  <c r="S243" i="127"/>
  <c r="R243" i="127"/>
  <c r="T242" i="127"/>
  <c r="N314" i="127"/>
  <c r="M314" i="127"/>
  <c r="L314" i="127"/>
  <c r="U314" i="127" s="1"/>
  <c r="J314" i="127"/>
  <c r="G314" i="127"/>
  <c r="S242" i="127"/>
  <c r="T241" i="127"/>
  <c r="S241" i="127"/>
  <c r="V241" i="127"/>
  <c r="U240" i="127"/>
  <c r="N252" i="127"/>
  <c r="T240" i="127"/>
  <c r="K252" i="127"/>
  <c r="H252" i="127"/>
  <c r="T233" i="127"/>
  <c r="S233" i="127"/>
  <c r="N233" i="127"/>
  <c r="M233" i="127"/>
  <c r="L233" i="127"/>
  <c r="U233" i="127" s="1"/>
  <c r="K233" i="127"/>
  <c r="J233" i="127"/>
  <c r="I233" i="127"/>
  <c r="H233" i="127"/>
  <c r="G233" i="127"/>
  <c r="F233" i="127"/>
  <c r="E233" i="127"/>
  <c r="D233" i="127"/>
  <c r="N232" i="127"/>
  <c r="M232" i="127"/>
  <c r="U232" i="127" s="1"/>
  <c r="L232" i="127"/>
  <c r="K232" i="127"/>
  <c r="J232" i="127"/>
  <c r="T232" i="127" s="1"/>
  <c r="I232" i="127"/>
  <c r="H232" i="127"/>
  <c r="G232" i="127"/>
  <c r="F232" i="127"/>
  <c r="S232" i="127" s="1"/>
  <c r="E232" i="127"/>
  <c r="D232" i="127"/>
  <c r="V231" i="127"/>
  <c r="U231" i="127"/>
  <c r="T231" i="127"/>
  <c r="S231" i="127"/>
  <c r="R231" i="127"/>
  <c r="U230" i="127"/>
  <c r="T230" i="127"/>
  <c r="S230" i="127"/>
  <c r="U229" i="127"/>
  <c r="T229" i="127"/>
  <c r="S229" i="127"/>
  <c r="U228" i="127"/>
  <c r="T228" i="127"/>
  <c r="S228" i="127"/>
  <c r="V227" i="127"/>
  <c r="U227" i="127"/>
  <c r="T227" i="127"/>
  <c r="S227" i="127"/>
  <c r="R227" i="127"/>
  <c r="U226" i="127"/>
  <c r="T226" i="127"/>
  <c r="S226" i="127"/>
  <c r="U225" i="127"/>
  <c r="T225" i="127"/>
  <c r="S225" i="127"/>
  <c r="U224" i="127"/>
  <c r="T224" i="127"/>
  <c r="S224" i="127"/>
  <c r="V223" i="127"/>
  <c r="U223" i="127"/>
  <c r="T223" i="127"/>
  <c r="S223" i="127"/>
  <c r="R223" i="127"/>
  <c r="U222" i="127"/>
  <c r="T222" i="127"/>
  <c r="S222" i="127"/>
  <c r="U221" i="127"/>
  <c r="T221" i="127"/>
  <c r="S221" i="127"/>
  <c r="U220" i="127"/>
  <c r="T220" i="127"/>
  <c r="S220" i="127"/>
  <c r="U210" i="127"/>
  <c r="T210" i="127"/>
  <c r="S210" i="127"/>
  <c r="V210" i="127"/>
  <c r="U209" i="127"/>
  <c r="T209" i="127"/>
  <c r="V209" i="127"/>
  <c r="S208" i="127"/>
  <c r="U208" i="127"/>
  <c r="T208" i="127"/>
  <c r="V208" i="127"/>
  <c r="T207" i="127"/>
  <c r="S207" i="127"/>
  <c r="V207" i="127"/>
  <c r="K204" i="127"/>
  <c r="S203" i="127"/>
  <c r="U203" i="127"/>
  <c r="T203" i="127"/>
  <c r="U202" i="127"/>
  <c r="S202" i="127"/>
  <c r="U201" i="127"/>
  <c r="T201" i="127"/>
  <c r="S201" i="127"/>
  <c r="U200" i="127"/>
  <c r="T200" i="127"/>
  <c r="S200" i="127"/>
  <c r="V199" i="127"/>
  <c r="U199" i="127"/>
  <c r="T199" i="127"/>
  <c r="S199" i="127"/>
  <c r="R199" i="127"/>
  <c r="V198" i="127"/>
  <c r="U198" i="127"/>
  <c r="T198" i="127"/>
  <c r="S198" i="127"/>
  <c r="R198" i="127"/>
  <c r="V197" i="127"/>
  <c r="U197" i="127"/>
  <c r="T197" i="127"/>
  <c r="S197" i="127"/>
  <c r="R197" i="127"/>
  <c r="N337" i="127"/>
  <c r="M337" i="127"/>
  <c r="L337" i="127"/>
  <c r="K337" i="127"/>
  <c r="J337" i="127"/>
  <c r="I337" i="127"/>
  <c r="H337" i="127"/>
  <c r="G337" i="127"/>
  <c r="E337" i="127"/>
  <c r="D337" i="127"/>
  <c r="N336" i="127"/>
  <c r="M336" i="127"/>
  <c r="K336" i="127"/>
  <c r="J336" i="127"/>
  <c r="I336" i="127"/>
  <c r="T336" i="127" s="1"/>
  <c r="H336" i="127"/>
  <c r="G336" i="127"/>
  <c r="F336" i="127"/>
  <c r="E336" i="127"/>
  <c r="D336" i="127"/>
  <c r="U194" i="127"/>
  <c r="U193" i="127"/>
  <c r="T193" i="127"/>
  <c r="S193" i="127"/>
  <c r="S192" i="127"/>
  <c r="N204" i="127"/>
  <c r="K205" i="127"/>
  <c r="C204" i="127"/>
  <c r="U186" i="127"/>
  <c r="S186" i="127"/>
  <c r="U185" i="127"/>
  <c r="S185" i="127"/>
  <c r="T185" i="127"/>
  <c r="U184" i="127"/>
  <c r="S184" i="127"/>
  <c r="N182" i="127"/>
  <c r="H182" i="127"/>
  <c r="M181" i="127"/>
  <c r="U180" i="127"/>
  <c r="N181" i="127"/>
  <c r="M182" i="127"/>
  <c r="T180" i="127"/>
  <c r="S180" i="127"/>
  <c r="V179" i="127"/>
  <c r="U179" i="127"/>
  <c r="T179" i="127"/>
  <c r="S179" i="127"/>
  <c r="R179" i="127"/>
  <c r="U178" i="127"/>
  <c r="T178" i="127"/>
  <c r="S178" i="127"/>
  <c r="U177" i="127"/>
  <c r="T177" i="127"/>
  <c r="S177" i="127"/>
  <c r="V176" i="127"/>
  <c r="U176" i="127"/>
  <c r="T176" i="127"/>
  <c r="S176" i="127"/>
  <c r="R176" i="127"/>
  <c r="V175" i="127"/>
  <c r="U175" i="127"/>
  <c r="T175" i="127"/>
  <c r="S175" i="127"/>
  <c r="R175" i="127"/>
  <c r="V174" i="127"/>
  <c r="U174" i="127"/>
  <c r="T174" i="127"/>
  <c r="S174" i="127"/>
  <c r="R174" i="127"/>
  <c r="U173" i="127"/>
  <c r="T173" i="127"/>
  <c r="K315" i="127"/>
  <c r="I315" i="127"/>
  <c r="H315" i="127"/>
  <c r="F315" i="127"/>
  <c r="E315" i="127"/>
  <c r="D315" i="127"/>
  <c r="C315" i="127"/>
  <c r="V172" i="127"/>
  <c r="U172" i="127"/>
  <c r="I314" i="127"/>
  <c r="H314" i="127"/>
  <c r="E314" i="127"/>
  <c r="D314" i="127"/>
  <c r="C314" i="127"/>
  <c r="U171" i="127"/>
  <c r="S171" i="127"/>
  <c r="U170" i="127"/>
  <c r="T170" i="127"/>
  <c r="S170" i="127"/>
  <c r="U169" i="127"/>
  <c r="S169" i="127"/>
  <c r="L182" i="127"/>
  <c r="U182" i="127" s="1"/>
  <c r="K181" i="127"/>
  <c r="G182" i="127"/>
  <c r="S163" i="127"/>
  <c r="K163" i="127"/>
  <c r="J163" i="127"/>
  <c r="I163" i="127"/>
  <c r="H163" i="127"/>
  <c r="G163" i="127"/>
  <c r="F163" i="127"/>
  <c r="E163" i="127"/>
  <c r="D163" i="127"/>
  <c r="C163" i="127"/>
  <c r="R163" i="127" s="1"/>
  <c r="T162" i="127"/>
  <c r="K162" i="127"/>
  <c r="J162" i="127"/>
  <c r="I162" i="127"/>
  <c r="H162" i="127"/>
  <c r="G162" i="127"/>
  <c r="S162" i="127" s="1"/>
  <c r="F162" i="127"/>
  <c r="E162" i="127"/>
  <c r="D162" i="127"/>
  <c r="U161" i="127"/>
  <c r="T161" i="127"/>
  <c r="S161" i="127"/>
  <c r="T160" i="127"/>
  <c r="S160" i="127"/>
  <c r="R160" i="127"/>
  <c r="V160" i="127"/>
  <c r="T159" i="127"/>
  <c r="S159" i="127"/>
  <c r="U159" i="127"/>
  <c r="V159" i="127"/>
  <c r="V158" i="127"/>
  <c r="U158" i="127"/>
  <c r="T158" i="127"/>
  <c r="S158" i="127"/>
  <c r="R158" i="127"/>
  <c r="V157" i="127"/>
  <c r="U157" i="127"/>
  <c r="T157" i="127"/>
  <c r="S157" i="127"/>
  <c r="R157" i="127"/>
  <c r="U156" i="127"/>
  <c r="T156" i="127"/>
  <c r="S156" i="127"/>
  <c r="V156" i="127"/>
  <c r="U155" i="127"/>
  <c r="T155" i="127"/>
  <c r="S155" i="127"/>
  <c r="U154" i="127"/>
  <c r="T154" i="127"/>
  <c r="S154" i="127"/>
  <c r="V154" i="127"/>
  <c r="U153" i="127"/>
  <c r="T153" i="127"/>
  <c r="S153" i="127"/>
  <c r="V153" i="127"/>
  <c r="T152" i="127"/>
  <c r="S152" i="127"/>
  <c r="U152" i="127"/>
  <c r="V152" i="127"/>
  <c r="U151" i="127"/>
  <c r="T151" i="127"/>
  <c r="S151" i="127"/>
  <c r="M162" i="127"/>
  <c r="U150" i="127"/>
  <c r="T150" i="127"/>
  <c r="S150" i="127"/>
  <c r="L162" i="127"/>
  <c r="U140" i="127"/>
  <c r="T140" i="127"/>
  <c r="S140" i="127"/>
  <c r="C351" i="127"/>
  <c r="V139" i="127"/>
  <c r="T139" i="127"/>
  <c r="R139" i="127"/>
  <c r="U138" i="127"/>
  <c r="S138" i="127"/>
  <c r="T138" i="127"/>
  <c r="U137" i="127"/>
  <c r="T137" i="127"/>
  <c r="R137" i="127"/>
  <c r="G135" i="127"/>
  <c r="M134" i="127"/>
  <c r="H134" i="127"/>
  <c r="C134" i="127"/>
  <c r="U133" i="127"/>
  <c r="T133" i="127"/>
  <c r="S133" i="127"/>
  <c r="V132" i="127"/>
  <c r="U132" i="127"/>
  <c r="T132" i="127"/>
  <c r="S132" i="127"/>
  <c r="R132" i="127"/>
  <c r="V131" i="127"/>
  <c r="U131" i="127"/>
  <c r="S131" i="127"/>
  <c r="R131" i="127"/>
  <c r="N341" i="127"/>
  <c r="L341" i="127"/>
  <c r="K341" i="127"/>
  <c r="J341" i="127"/>
  <c r="H341" i="127"/>
  <c r="G341" i="127"/>
  <c r="D341" i="127"/>
  <c r="V129" i="127"/>
  <c r="U129" i="127"/>
  <c r="T129" i="127"/>
  <c r="S129" i="127"/>
  <c r="R129" i="127"/>
  <c r="V128" i="127"/>
  <c r="U128" i="127"/>
  <c r="T128" i="127"/>
  <c r="S128" i="127"/>
  <c r="R128" i="127"/>
  <c r="V127" i="127"/>
  <c r="U127" i="127"/>
  <c r="T127" i="127"/>
  <c r="S127" i="127"/>
  <c r="R127" i="127"/>
  <c r="V126" i="127"/>
  <c r="U126" i="127"/>
  <c r="T126" i="127"/>
  <c r="S126" i="127"/>
  <c r="R126" i="127"/>
  <c r="V125" i="127"/>
  <c r="U125" i="127"/>
  <c r="T125" i="127"/>
  <c r="S125" i="127"/>
  <c r="R125" i="127"/>
  <c r="S124" i="127"/>
  <c r="J135" i="127"/>
  <c r="F135" i="127"/>
  <c r="S135" i="127" s="1"/>
  <c r="V123" i="127"/>
  <c r="R123" i="127"/>
  <c r="T123" i="127"/>
  <c r="H135" i="127"/>
  <c r="S123" i="127"/>
  <c r="U122" i="127"/>
  <c r="T122" i="127"/>
  <c r="M135" i="127"/>
  <c r="K135" i="127"/>
  <c r="G134" i="127"/>
  <c r="R122" i="127"/>
  <c r="U116" i="127"/>
  <c r="S116" i="127"/>
  <c r="T116" i="127"/>
  <c r="R116" i="127"/>
  <c r="T115" i="127"/>
  <c r="U115" i="127"/>
  <c r="S115" i="127"/>
  <c r="T114" i="127"/>
  <c r="S114" i="127"/>
  <c r="V114" i="127"/>
  <c r="K112" i="127"/>
  <c r="F112" i="127"/>
  <c r="K111" i="127"/>
  <c r="F111" i="127"/>
  <c r="V110" i="127"/>
  <c r="T110" i="127"/>
  <c r="S110" i="127"/>
  <c r="R110" i="127"/>
  <c r="U109" i="127"/>
  <c r="T109" i="127"/>
  <c r="S109" i="127"/>
  <c r="T108" i="127"/>
  <c r="U108" i="127"/>
  <c r="V107" i="127"/>
  <c r="U107" i="127"/>
  <c r="R107" i="127"/>
  <c r="N319" i="127"/>
  <c r="M319" i="127"/>
  <c r="L319" i="127"/>
  <c r="K319" i="127"/>
  <c r="J319" i="127"/>
  <c r="G319" i="127"/>
  <c r="E319" i="127"/>
  <c r="C319" i="127"/>
  <c r="V106" i="127"/>
  <c r="U106" i="127"/>
  <c r="T106" i="127"/>
  <c r="S106" i="127"/>
  <c r="R106" i="127"/>
  <c r="V105" i="127"/>
  <c r="U105" i="127"/>
  <c r="T105" i="127"/>
  <c r="S105" i="127"/>
  <c r="R105" i="127"/>
  <c r="V104" i="127"/>
  <c r="U104" i="127"/>
  <c r="T104" i="127"/>
  <c r="S104" i="127"/>
  <c r="R104" i="127"/>
  <c r="V103" i="127"/>
  <c r="U103" i="127"/>
  <c r="T103" i="127"/>
  <c r="S103" i="127"/>
  <c r="R103" i="127"/>
  <c r="V102" i="127"/>
  <c r="U102" i="127"/>
  <c r="T102" i="127"/>
  <c r="S102" i="127"/>
  <c r="R102" i="127"/>
  <c r="U101" i="127"/>
  <c r="T101" i="127"/>
  <c r="T100" i="127"/>
  <c r="S100" i="127"/>
  <c r="J111" i="127"/>
  <c r="S99" i="127"/>
  <c r="E111" i="127"/>
  <c r="N93" i="127"/>
  <c r="M93" i="127"/>
  <c r="L93" i="127"/>
  <c r="U93" i="127" s="1"/>
  <c r="K93" i="127"/>
  <c r="J93" i="127"/>
  <c r="I93" i="127"/>
  <c r="T93" i="127" s="1"/>
  <c r="H93" i="127"/>
  <c r="S93" i="127" s="1"/>
  <c r="G93" i="127"/>
  <c r="F93" i="127"/>
  <c r="E93" i="127"/>
  <c r="D93" i="127"/>
  <c r="T92" i="127"/>
  <c r="N92" i="127"/>
  <c r="M92" i="127"/>
  <c r="L92" i="127"/>
  <c r="U92" i="127" s="1"/>
  <c r="K92" i="127"/>
  <c r="J92" i="127"/>
  <c r="I92" i="127"/>
  <c r="H92" i="127"/>
  <c r="S92" i="127" s="1"/>
  <c r="G92" i="127"/>
  <c r="F92" i="127"/>
  <c r="F304" i="127" s="1"/>
  <c r="E92" i="127"/>
  <c r="D92" i="127"/>
  <c r="U91" i="127"/>
  <c r="T91" i="127"/>
  <c r="S91" i="127"/>
  <c r="U90" i="127"/>
  <c r="T90" i="127"/>
  <c r="S90" i="127"/>
  <c r="V89" i="127"/>
  <c r="U89" i="127"/>
  <c r="T89" i="127"/>
  <c r="S89" i="127"/>
  <c r="R89" i="127"/>
  <c r="V88" i="127"/>
  <c r="U88" i="127"/>
  <c r="T88" i="127"/>
  <c r="S88" i="127"/>
  <c r="R88" i="127"/>
  <c r="U87" i="127"/>
  <c r="T87" i="127"/>
  <c r="S87" i="127"/>
  <c r="V86" i="127"/>
  <c r="U86" i="127"/>
  <c r="T86" i="127"/>
  <c r="S86" i="127"/>
  <c r="R86" i="127"/>
  <c r="V85" i="127"/>
  <c r="U85" i="127"/>
  <c r="T85" i="127"/>
  <c r="S85" i="127"/>
  <c r="R85" i="127"/>
  <c r="V84" i="127"/>
  <c r="U84" i="127"/>
  <c r="T84" i="127"/>
  <c r="S84" i="127"/>
  <c r="R84" i="127"/>
  <c r="U83" i="127"/>
  <c r="T83" i="127"/>
  <c r="S83" i="127"/>
  <c r="U82" i="127"/>
  <c r="T82" i="127"/>
  <c r="S82" i="127"/>
  <c r="V81" i="127"/>
  <c r="U81" i="127"/>
  <c r="T81" i="127"/>
  <c r="S81" i="127"/>
  <c r="R81" i="127"/>
  <c r="V80" i="127"/>
  <c r="U80" i="127"/>
  <c r="T80" i="127"/>
  <c r="S80" i="127"/>
  <c r="R80" i="127"/>
  <c r="N351" i="127"/>
  <c r="V69" i="127"/>
  <c r="S69" i="127"/>
  <c r="N350" i="127"/>
  <c r="M350" i="127"/>
  <c r="K350" i="127"/>
  <c r="J350" i="127"/>
  <c r="I350" i="127"/>
  <c r="T350" i="127" s="1"/>
  <c r="H350" i="127"/>
  <c r="G350" i="127"/>
  <c r="F350" i="127"/>
  <c r="E350" i="127"/>
  <c r="C350" i="127"/>
  <c r="U68" i="127"/>
  <c r="S68" i="127"/>
  <c r="N349" i="127"/>
  <c r="L349" i="127"/>
  <c r="K349" i="127"/>
  <c r="J349" i="127"/>
  <c r="H349" i="127"/>
  <c r="G349" i="127"/>
  <c r="F349" i="127"/>
  <c r="S349" i="127" s="1"/>
  <c r="D349" i="127"/>
  <c r="C349" i="127"/>
  <c r="U67" i="127"/>
  <c r="R67" i="127"/>
  <c r="N348" i="127"/>
  <c r="M348" i="127"/>
  <c r="L348" i="127"/>
  <c r="J348" i="127"/>
  <c r="H348" i="127"/>
  <c r="E348" i="127"/>
  <c r="D348" i="127"/>
  <c r="L65" i="127"/>
  <c r="J65" i="127"/>
  <c r="G65" i="127"/>
  <c r="D65" i="127"/>
  <c r="M64" i="127"/>
  <c r="K64" i="127"/>
  <c r="H64" i="127"/>
  <c r="E64" i="127"/>
  <c r="C64" i="127"/>
  <c r="T63" i="127"/>
  <c r="N344" i="127"/>
  <c r="M344" i="127"/>
  <c r="K344" i="127"/>
  <c r="J344" i="127"/>
  <c r="I344" i="127"/>
  <c r="H344" i="127"/>
  <c r="G344" i="127"/>
  <c r="E344" i="127"/>
  <c r="D344" i="127"/>
  <c r="C344" i="127"/>
  <c r="V62" i="127"/>
  <c r="T62" i="127"/>
  <c r="R62" i="127"/>
  <c r="N343" i="127"/>
  <c r="M343" i="127"/>
  <c r="L343" i="127"/>
  <c r="K343" i="127"/>
  <c r="J343" i="127"/>
  <c r="I343" i="127"/>
  <c r="H343" i="127"/>
  <c r="G343" i="127"/>
  <c r="E343" i="127"/>
  <c r="D343" i="127"/>
  <c r="C343" i="127"/>
  <c r="V61" i="127"/>
  <c r="S61" i="127"/>
  <c r="N342" i="127"/>
  <c r="M342" i="127"/>
  <c r="K342" i="127"/>
  <c r="H342" i="127"/>
  <c r="G342" i="127"/>
  <c r="E342" i="127"/>
  <c r="C342" i="127"/>
  <c r="V60" i="127"/>
  <c r="U60" i="127"/>
  <c r="T60" i="127"/>
  <c r="S60" i="127"/>
  <c r="R60" i="127"/>
  <c r="V59" i="127"/>
  <c r="U59" i="127"/>
  <c r="T59" i="127"/>
  <c r="S59" i="127"/>
  <c r="R59" i="127"/>
  <c r="V58" i="127"/>
  <c r="U58" i="127"/>
  <c r="T58" i="127"/>
  <c r="S58" i="127"/>
  <c r="R58" i="127"/>
  <c r="V57" i="127"/>
  <c r="U57" i="127"/>
  <c r="T57" i="127"/>
  <c r="S57" i="127"/>
  <c r="R57" i="127"/>
  <c r="V56" i="127"/>
  <c r="U56" i="127"/>
  <c r="T56" i="127"/>
  <c r="S56" i="127"/>
  <c r="R56" i="127"/>
  <c r="V55" i="127"/>
  <c r="U55" i="127"/>
  <c r="T55" i="127"/>
  <c r="S55" i="127"/>
  <c r="R55" i="127"/>
  <c r="U54" i="127"/>
  <c r="T54" i="127"/>
  <c r="S54" i="127"/>
  <c r="N335" i="127"/>
  <c r="M335" i="127"/>
  <c r="L335" i="127"/>
  <c r="U335" i="127" s="1"/>
  <c r="K335" i="127"/>
  <c r="J335" i="127"/>
  <c r="I335" i="127"/>
  <c r="T335" i="127" s="1"/>
  <c r="H335" i="127"/>
  <c r="F335" i="127"/>
  <c r="E335" i="127"/>
  <c r="D335" i="127"/>
  <c r="V53" i="127"/>
  <c r="U53" i="127"/>
  <c r="S53" i="127"/>
  <c r="R53" i="127"/>
  <c r="N334" i="127"/>
  <c r="L334" i="127"/>
  <c r="K334" i="127"/>
  <c r="J334" i="127"/>
  <c r="H334" i="127"/>
  <c r="G334" i="127"/>
  <c r="F334" i="127"/>
  <c r="S334" i="127" s="1"/>
  <c r="D334" i="127"/>
  <c r="C334" i="127"/>
  <c r="U52" i="127"/>
  <c r="T52" i="127"/>
  <c r="S52" i="127"/>
  <c r="N65" i="127"/>
  <c r="I64" i="127"/>
  <c r="F65" i="127"/>
  <c r="V46" i="127"/>
  <c r="U46" i="127"/>
  <c r="T46" i="127"/>
  <c r="R46" i="127"/>
  <c r="M328" i="127"/>
  <c r="L328" i="127"/>
  <c r="J328" i="127"/>
  <c r="I328" i="127"/>
  <c r="H328" i="127"/>
  <c r="E328" i="127"/>
  <c r="D328" i="127"/>
  <c r="C328" i="127"/>
  <c r="V45" i="127"/>
  <c r="U45" i="127"/>
  <c r="S45" i="127"/>
  <c r="R45" i="127"/>
  <c r="N327" i="127"/>
  <c r="M327" i="127"/>
  <c r="L327" i="127"/>
  <c r="U327" i="127" s="1"/>
  <c r="K327" i="127"/>
  <c r="I327" i="127"/>
  <c r="H327" i="127"/>
  <c r="G327" i="127"/>
  <c r="F327" i="127"/>
  <c r="S327" i="127" s="1"/>
  <c r="E327" i="127"/>
  <c r="D327" i="127"/>
  <c r="C327" i="127"/>
  <c r="V44" i="127"/>
  <c r="T44" i="127"/>
  <c r="S44" i="127"/>
  <c r="R44" i="127"/>
  <c r="N326" i="127"/>
  <c r="M326" i="127"/>
  <c r="J326" i="127"/>
  <c r="I326" i="127"/>
  <c r="H326" i="127"/>
  <c r="F326" i="127"/>
  <c r="E326" i="127"/>
  <c r="D326" i="127"/>
  <c r="N42" i="127"/>
  <c r="M42" i="127"/>
  <c r="L42" i="127"/>
  <c r="J42" i="127"/>
  <c r="I42" i="127"/>
  <c r="H42" i="127"/>
  <c r="F42" i="127"/>
  <c r="E42" i="127"/>
  <c r="D42" i="127"/>
  <c r="N41" i="127"/>
  <c r="M41" i="127"/>
  <c r="K41" i="127"/>
  <c r="J41" i="127"/>
  <c r="I41" i="127"/>
  <c r="G41" i="127"/>
  <c r="F41" i="127"/>
  <c r="E41" i="127"/>
  <c r="C41" i="127"/>
  <c r="V40" i="127"/>
  <c r="U40" i="127"/>
  <c r="S40" i="127"/>
  <c r="R40" i="127"/>
  <c r="N322" i="127"/>
  <c r="M322" i="127"/>
  <c r="L322" i="127"/>
  <c r="U322" i="127" s="1"/>
  <c r="K322" i="127"/>
  <c r="I322" i="127"/>
  <c r="H322" i="127"/>
  <c r="G322" i="127"/>
  <c r="F322" i="127"/>
  <c r="S322" i="127" s="1"/>
  <c r="E322" i="127"/>
  <c r="D322" i="127"/>
  <c r="C322" i="127"/>
  <c r="V39" i="127"/>
  <c r="T39" i="127"/>
  <c r="S39" i="127"/>
  <c r="R39" i="127"/>
  <c r="N321" i="127"/>
  <c r="M321" i="127"/>
  <c r="K321" i="127"/>
  <c r="J321" i="127"/>
  <c r="I321" i="127"/>
  <c r="T321" i="127" s="1"/>
  <c r="H321" i="127"/>
  <c r="G321" i="127"/>
  <c r="F321" i="127"/>
  <c r="E321" i="127"/>
  <c r="D321" i="127"/>
  <c r="C321" i="127"/>
  <c r="U38" i="127"/>
  <c r="T38" i="127"/>
  <c r="S38" i="127"/>
  <c r="N320" i="127"/>
  <c r="M320" i="127"/>
  <c r="L320" i="127"/>
  <c r="K320" i="127"/>
  <c r="J320" i="127"/>
  <c r="I320" i="127"/>
  <c r="H320" i="127"/>
  <c r="G320" i="127"/>
  <c r="F320" i="127"/>
  <c r="S320" i="127" s="1"/>
  <c r="E320" i="127"/>
  <c r="D320" i="127"/>
  <c r="V37" i="127"/>
  <c r="U37" i="127"/>
  <c r="T37" i="127"/>
  <c r="S37" i="127"/>
  <c r="R37" i="127"/>
  <c r="V36" i="127"/>
  <c r="U36" i="127"/>
  <c r="T36" i="127"/>
  <c r="S36" i="127"/>
  <c r="R36" i="127"/>
  <c r="V35" i="127"/>
  <c r="U35" i="127"/>
  <c r="T35" i="127"/>
  <c r="S35" i="127"/>
  <c r="R35" i="127"/>
  <c r="V34" i="127"/>
  <c r="U34" i="127"/>
  <c r="T34" i="127"/>
  <c r="S34" i="127"/>
  <c r="R34" i="127"/>
  <c r="V33" i="127"/>
  <c r="U33" i="127"/>
  <c r="T33" i="127"/>
  <c r="S33" i="127"/>
  <c r="R33" i="127"/>
  <c r="V32" i="127"/>
  <c r="U32" i="127"/>
  <c r="T32" i="127"/>
  <c r="S32" i="127"/>
  <c r="R32" i="127"/>
  <c r="V31" i="127"/>
  <c r="U31" i="127"/>
  <c r="S31" i="127"/>
  <c r="R31" i="127"/>
  <c r="N313" i="127"/>
  <c r="M313" i="127"/>
  <c r="L313" i="127"/>
  <c r="J313" i="127"/>
  <c r="H313" i="127"/>
  <c r="F313" i="127"/>
  <c r="E313" i="127"/>
  <c r="D313" i="127"/>
  <c r="C313" i="127"/>
  <c r="V30" i="127"/>
  <c r="U30" i="127"/>
  <c r="S30" i="127"/>
  <c r="R30" i="127"/>
  <c r="N312" i="127"/>
  <c r="L312" i="127"/>
  <c r="K312" i="127"/>
  <c r="J312" i="127"/>
  <c r="H312" i="127"/>
  <c r="G312" i="127"/>
  <c r="F312" i="127"/>
  <c r="S312" i="127" s="1"/>
  <c r="D312" i="127"/>
  <c r="C312" i="127"/>
  <c r="U29" i="127"/>
  <c r="T29" i="127"/>
  <c r="S29" i="127"/>
  <c r="N311" i="127"/>
  <c r="M311" i="127"/>
  <c r="J311" i="127"/>
  <c r="I311" i="127"/>
  <c r="F311" i="127"/>
  <c r="E311" i="127"/>
  <c r="T23" i="127"/>
  <c r="R23" i="127"/>
  <c r="N23" i="127"/>
  <c r="M23" i="127"/>
  <c r="K23" i="127"/>
  <c r="K305" i="127" s="1"/>
  <c r="J23" i="127"/>
  <c r="J305" i="127" s="1"/>
  <c r="I23" i="127"/>
  <c r="I305" i="127" s="1"/>
  <c r="T305" i="127" s="1"/>
  <c r="H23" i="127"/>
  <c r="G23" i="127"/>
  <c r="G305" i="127" s="1"/>
  <c r="F23" i="127"/>
  <c r="E23" i="127"/>
  <c r="E305" i="127" s="1"/>
  <c r="D23" i="127"/>
  <c r="C23" i="127"/>
  <c r="S22" i="127"/>
  <c r="N22" i="127"/>
  <c r="L22" i="127"/>
  <c r="K22" i="127"/>
  <c r="K304" i="127" s="1"/>
  <c r="J22" i="127"/>
  <c r="J304" i="127" s="1"/>
  <c r="I22" i="127"/>
  <c r="I304" i="127" s="1"/>
  <c r="H22" i="127"/>
  <c r="H304" i="127" s="1"/>
  <c r="G22" i="127"/>
  <c r="G304" i="127" s="1"/>
  <c r="E22" i="127"/>
  <c r="E304" i="127" s="1"/>
  <c r="D22" i="127"/>
  <c r="C22" i="127"/>
  <c r="R22" i="127" s="1"/>
  <c r="V21" i="127"/>
  <c r="U21" i="127"/>
  <c r="T21" i="127"/>
  <c r="S21" i="127"/>
  <c r="R21" i="127"/>
  <c r="N303" i="127"/>
  <c r="M303" i="127"/>
  <c r="L303" i="127"/>
  <c r="C303" i="127"/>
  <c r="R303" i="127" s="1"/>
  <c r="V20" i="127"/>
  <c r="T20" i="127"/>
  <c r="S20" i="127"/>
  <c r="R20" i="127"/>
  <c r="N302" i="127"/>
  <c r="M302" i="127"/>
  <c r="C302" i="127"/>
  <c r="R302" i="127" s="1"/>
  <c r="U19" i="127"/>
  <c r="T19" i="127"/>
  <c r="S19" i="127"/>
  <c r="R19" i="127"/>
  <c r="N301" i="127"/>
  <c r="M301" i="127"/>
  <c r="L301" i="127"/>
  <c r="V18" i="127"/>
  <c r="U18" i="127"/>
  <c r="T18" i="127"/>
  <c r="S18" i="127"/>
  <c r="R18" i="127"/>
  <c r="N300" i="127"/>
  <c r="M300" i="127"/>
  <c r="L300" i="127"/>
  <c r="C300" i="127"/>
  <c r="R300" i="127" s="1"/>
  <c r="V17" i="127"/>
  <c r="U17" i="127"/>
  <c r="T17" i="127"/>
  <c r="S17" i="127"/>
  <c r="R17" i="127"/>
  <c r="N299" i="127"/>
  <c r="M299" i="127"/>
  <c r="L299" i="127"/>
  <c r="C299" i="127"/>
  <c r="R299" i="127" s="1"/>
  <c r="V16" i="127"/>
  <c r="U16" i="127"/>
  <c r="T16" i="127"/>
  <c r="S16" i="127"/>
  <c r="R16" i="127"/>
  <c r="N298" i="127"/>
  <c r="M298" i="127"/>
  <c r="L298" i="127"/>
  <c r="C298" i="127"/>
  <c r="R298" i="127" s="1"/>
  <c r="V15" i="127"/>
  <c r="U15" i="127"/>
  <c r="T15" i="127"/>
  <c r="S15" i="127"/>
  <c r="R15" i="127"/>
  <c r="N297" i="127"/>
  <c r="M297" i="127"/>
  <c r="L297" i="127"/>
  <c r="C297" i="127"/>
  <c r="R297" i="127" s="1"/>
  <c r="V14" i="127"/>
  <c r="U14" i="127"/>
  <c r="T14" i="127"/>
  <c r="S14" i="127"/>
  <c r="R14" i="127"/>
  <c r="N296" i="127"/>
  <c r="M296" i="127"/>
  <c r="L296" i="127"/>
  <c r="C296" i="127"/>
  <c r="R296" i="127" s="1"/>
  <c r="V13" i="127"/>
  <c r="U13" i="127"/>
  <c r="T13" i="127"/>
  <c r="S13" i="127"/>
  <c r="R13" i="127"/>
  <c r="N295" i="127"/>
  <c r="M295" i="127"/>
  <c r="L295" i="127"/>
  <c r="C295" i="127"/>
  <c r="R295" i="127" s="1"/>
  <c r="V12" i="127"/>
  <c r="U12" i="127"/>
  <c r="T12" i="127"/>
  <c r="S12" i="127"/>
  <c r="R12" i="127"/>
  <c r="N294" i="127"/>
  <c r="M294" i="127"/>
  <c r="L294" i="127"/>
  <c r="C294" i="127"/>
  <c r="R294" i="127" s="1"/>
  <c r="V11" i="127"/>
  <c r="U11" i="127"/>
  <c r="T11" i="127"/>
  <c r="S11" i="127"/>
  <c r="R11" i="127"/>
  <c r="N293" i="127"/>
  <c r="M293" i="127"/>
  <c r="C293" i="127"/>
  <c r="R293" i="127" s="1"/>
  <c r="V10" i="127"/>
  <c r="U10" i="127"/>
  <c r="T10" i="127"/>
  <c r="S10" i="127"/>
  <c r="R10" i="127"/>
  <c r="N292" i="127"/>
  <c r="L292" i="127"/>
  <c r="C292" i="127"/>
  <c r="R292" i="127" s="1"/>
  <c r="U301" i="127" l="1"/>
  <c r="U300" i="127"/>
  <c r="U296" i="127"/>
  <c r="L304" i="127"/>
  <c r="U313" i="127"/>
  <c r="U42" i="127"/>
  <c r="U297" i="127"/>
  <c r="C305" i="127"/>
  <c r="R305" i="127" s="1"/>
  <c r="U320" i="127"/>
  <c r="H324" i="127"/>
  <c r="D346" i="127"/>
  <c r="U294" i="127"/>
  <c r="U298" i="127"/>
  <c r="N324" i="127"/>
  <c r="U295" i="127"/>
  <c r="U299" i="127"/>
  <c r="U303" i="127"/>
  <c r="T41" i="127"/>
  <c r="M292" i="127"/>
  <c r="U292" i="127" s="1"/>
  <c r="M22" i="127"/>
  <c r="M304" i="127" s="1"/>
  <c r="L293" i="127"/>
  <c r="U293" i="127" s="1"/>
  <c r="L23" i="127"/>
  <c r="C301" i="127"/>
  <c r="R301" i="127" s="1"/>
  <c r="V19" i="127"/>
  <c r="V23" i="127" s="1"/>
  <c r="L302" i="127"/>
  <c r="U302" i="127" s="1"/>
  <c r="U20" i="127"/>
  <c r="F305" i="127"/>
  <c r="S305" i="127" s="1"/>
  <c r="S23" i="127"/>
  <c r="D311" i="127"/>
  <c r="D41" i="127"/>
  <c r="H311" i="127"/>
  <c r="H41" i="127"/>
  <c r="S41" i="127" s="1"/>
  <c r="L311" i="127"/>
  <c r="U311" i="127" s="1"/>
  <c r="L41" i="127"/>
  <c r="I313" i="127"/>
  <c r="T313" i="127" s="1"/>
  <c r="T31" i="127"/>
  <c r="C320" i="127"/>
  <c r="V38" i="127"/>
  <c r="R38" i="127"/>
  <c r="L321" i="127"/>
  <c r="U321" i="127" s="1"/>
  <c r="U39" i="127"/>
  <c r="J322" i="127"/>
  <c r="T40" i="127"/>
  <c r="C326" i="127"/>
  <c r="G326" i="127"/>
  <c r="S326" i="127" s="1"/>
  <c r="K326" i="127"/>
  <c r="T326" i="127" s="1"/>
  <c r="L326" i="127"/>
  <c r="U326" i="127" s="1"/>
  <c r="U44" i="127"/>
  <c r="J327" i="127"/>
  <c r="V327" i="127" s="1"/>
  <c r="T45" i="127"/>
  <c r="F328" i="127"/>
  <c r="S46" i="127"/>
  <c r="G328" i="127"/>
  <c r="V328" i="127" s="1"/>
  <c r="G313" i="127"/>
  <c r="S313" i="127" s="1"/>
  <c r="K328" i="127"/>
  <c r="T328" i="127" s="1"/>
  <c r="K313" i="127"/>
  <c r="N328" i="127"/>
  <c r="D333" i="127"/>
  <c r="D64" i="127"/>
  <c r="S65" i="127"/>
  <c r="H333" i="127"/>
  <c r="H65" i="127"/>
  <c r="T64" i="127"/>
  <c r="L333" i="127"/>
  <c r="L64" i="127"/>
  <c r="C335" i="127"/>
  <c r="V54" i="127"/>
  <c r="R54" i="127"/>
  <c r="D342" i="127"/>
  <c r="R61" i="127"/>
  <c r="L342" i="127"/>
  <c r="U342" i="127" s="1"/>
  <c r="U61" i="127"/>
  <c r="F344" i="127"/>
  <c r="S344" i="127" s="1"/>
  <c r="S63" i="127"/>
  <c r="L344" i="127"/>
  <c r="U344" i="127" s="1"/>
  <c r="U63" i="127"/>
  <c r="R64" i="127"/>
  <c r="C348" i="127"/>
  <c r="V348" i="127" s="1"/>
  <c r="V67" i="127"/>
  <c r="G348" i="127"/>
  <c r="I348" i="127"/>
  <c r="T67" i="127"/>
  <c r="K348" i="127"/>
  <c r="E349" i="127"/>
  <c r="E334" i="127"/>
  <c r="I349" i="127"/>
  <c r="T349" i="127" s="1"/>
  <c r="T68" i="127"/>
  <c r="M349" i="127"/>
  <c r="M334" i="127"/>
  <c r="U334" i="127" s="1"/>
  <c r="D350" i="127"/>
  <c r="R350" i="127" s="1"/>
  <c r="R69" i="127"/>
  <c r="C93" i="127"/>
  <c r="R93" i="127" s="1"/>
  <c r="C92" i="127"/>
  <c r="R92" i="127" s="1"/>
  <c r="V82" i="127"/>
  <c r="V92" i="127" s="1"/>
  <c r="R82" i="127"/>
  <c r="V90" i="127"/>
  <c r="R90" i="127"/>
  <c r="D304" i="127"/>
  <c r="T304" i="127"/>
  <c r="T22" i="127"/>
  <c r="D305" i="127"/>
  <c r="H305" i="127"/>
  <c r="E312" i="127"/>
  <c r="I312" i="127"/>
  <c r="T312" i="127" s="1"/>
  <c r="M312" i="127"/>
  <c r="U312" i="127" s="1"/>
  <c r="T30" i="127"/>
  <c r="T320" i="127"/>
  <c r="S321" i="127"/>
  <c r="T322" i="127"/>
  <c r="U328" i="127"/>
  <c r="G335" i="127"/>
  <c r="S335" i="127" s="1"/>
  <c r="J112" i="127"/>
  <c r="J324" i="127" s="1"/>
  <c r="G112" i="127"/>
  <c r="S112" i="127" s="1"/>
  <c r="V99" i="127"/>
  <c r="G111" i="127"/>
  <c r="S111" i="127" s="1"/>
  <c r="T343" i="127"/>
  <c r="U62" i="127"/>
  <c r="T344" i="127"/>
  <c r="U349" i="127"/>
  <c r="T69" i="127"/>
  <c r="U100" i="127"/>
  <c r="S101" i="127"/>
  <c r="R108" i="127"/>
  <c r="E112" i="127"/>
  <c r="E324" i="127" s="1"/>
  <c r="R115" i="127"/>
  <c r="C181" i="127"/>
  <c r="R99" i="127"/>
  <c r="R134" i="127"/>
  <c r="U192" i="127"/>
  <c r="V312" i="127"/>
  <c r="R312" i="127"/>
  <c r="R313" i="127"/>
  <c r="V320" i="127"/>
  <c r="R320" i="127"/>
  <c r="V321" i="127"/>
  <c r="R321" i="127"/>
  <c r="R322" i="127"/>
  <c r="V322" i="127"/>
  <c r="R326" i="127"/>
  <c r="R327" i="127"/>
  <c r="R328" i="127"/>
  <c r="E333" i="127"/>
  <c r="E65" i="127"/>
  <c r="F333" i="127"/>
  <c r="F64" i="127"/>
  <c r="I333" i="127"/>
  <c r="I65" i="127"/>
  <c r="J333" i="127"/>
  <c r="J64" i="127"/>
  <c r="M333" i="127"/>
  <c r="M65" i="127"/>
  <c r="N333" i="127"/>
  <c r="N64" i="127"/>
  <c r="R334" i="127"/>
  <c r="V335" i="127"/>
  <c r="R335" i="127"/>
  <c r="R342" i="127"/>
  <c r="I342" i="127"/>
  <c r="T342" i="127" s="1"/>
  <c r="T61" i="127"/>
  <c r="R343" i="127"/>
  <c r="F343" i="127"/>
  <c r="S343" i="127" s="1"/>
  <c r="S62" i="127"/>
  <c r="L345" i="127"/>
  <c r="U64" i="127"/>
  <c r="R348" i="127"/>
  <c r="F348" i="127"/>
  <c r="S348" i="127" s="1"/>
  <c r="S67" i="127"/>
  <c r="V350" i="127"/>
  <c r="L350" i="127"/>
  <c r="U350" i="127" s="1"/>
  <c r="U69" i="127"/>
  <c r="V83" i="127"/>
  <c r="V295" i="127" s="1"/>
  <c r="R83" i="127"/>
  <c r="V87" i="127"/>
  <c r="R87" i="127"/>
  <c r="V91" i="127"/>
  <c r="R91" i="127"/>
  <c r="C112" i="127"/>
  <c r="C111" i="127"/>
  <c r="I111" i="127"/>
  <c r="T111" i="127" s="1"/>
  <c r="I112" i="127"/>
  <c r="T112" i="127" s="1"/>
  <c r="T99" i="127"/>
  <c r="M111" i="127"/>
  <c r="M112" i="127"/>
  <c r="N112" i="127"/>
  <c r="N111" i="127"/>
  <c r="N323" i="127" s="1"/>
  <c r="V101" i="127"/>
  <c r="R101" i="127"/>
  <c r="F319" i="127"/>
  <c r="S107" i="127"/>
  <c r="D112" i="127"/>
  <c r="D324" i="127" s="1"/>
  <c r="D111" i="127"/>
  <c r="H112" i="127"/>
  <c r="H111" i="127"/>
  <c r="U114" i="127"/>
  <c r="E135" i="127"/>
  <c r="E134" i="127"/>
  <c r="I135" i="127"/>
  <c r="T135" i="127" s="1"/>
  <c r="I134" i="127"/>
  <c r="I345" i="127" s="1"/>
  <c r="D135" i="127"/>
  <c r="D134" i="127"/>
  <c r="V124" i="127"/>
  <c r="R124" i="127"/>
  <c r="C341" i="127"/>
  <c r="V130" i="127"/>
  <c r="R130" i="127"/>
  <c r="F341" i="127"/>
  <c r="S341" i="127" s="1"/>
  <c r="S130" i="127"/>
  <c r="C162" i="127"/>
  <c r="R162" i="127" s="1"/>
  <c r="V150" i="127"/>
  <c r="R150" i="127"/>
  <c r="N162" i="127"/>
  <c r="U162" i="127" s="1"/>
  <c r="N163" i="127"/>
  <c r="N305" i="127" s="1"/>
  <c r="V155" i="127"/>
  <c r="R155" i="127"/>
  <c r="V161" i="127"/>
  <c r="R161" i="127"/>
  <c r="V170" i="127"/>
  <c r="R170" i="127"/>
  <c r="R171" i="127"/>
  <c r="V171" i="127"/>
  <c r="K314" i="127"/>
  <c r="T172" i="127"/>
  <c r="J315" i="127"/>
  <c r="T315" i="127" s="1"/>
  <c r="J181" i="127"/>
  <c r="J182" i="127"/>
  <c r="V177" i="127"/>
  <c r="R177" i="127"/>
  <c r="R178" i="127"/>
  <c r="V178" i="127"/>
  <c r="E182" i="127"/>
  <c r="E181" i="127"/>
  <c r="R181" i="127" s="1"/>
  <c r="T184" i="127"/>
  <c r="I181" i="127"/>
  <c r="T181" i="127" s="1"/>
  <c r="V186" i="127"/>
  <c r="R186" i="127"/>
  <c r="D205" i="127"/>
  <c r="D204" i="127"/>
  <c r="J204" i="127"/>
  <c r="J205" i="127"/>
  <c r="J346" i="127" s="1"/>
  <c r="V194" i="127"/>
  <c r="R194" i="127"/>
  <c r="F342" i="127"/>
  <c r="S342" i="127" s="1"/>
  <c r="J342" i="127"/>
  <c r="U343" i="127"/>
  <c r="V344" i="127"/>
  <c r="R344" i="127"/>
  <c r="R63" i="127"/>
  <c r="V63" i="127"/>
  <c r="U348" i="127"/>
  <c r="R349" i="127"/>
  <c r="R68" i="127"/>
  <c r="V68" i="127"/>
  <c r="S350" i="127"/>
  <c r="S304" i="127"/>
  <c r="D319" i="127"/>
  <c r="R319" i="127" s="1"/>
  <c r="H319" i="127"/>
  <c r="U319" i="127"/>
  <c r="S108" i="127"/>
  <c r="V108" i="127"/>
  <c r="V115" i="127"/>
  <c r="V116" i="127"/>
  <c r="F134" i="127"/>
  <c r="S134" i="127" s="1"/>
  <c r="S122" i="127"/>
  <c r="J134" i="127"/>
  <c r="N134" i="127"/>
  <c r="V122" i="127"/>
  <c r="T124" i="127"/>
  <c r="V133" i="127"/>
  <c r="C135" i="127"/>
  <c r="N135" i="127"/>
  <c r="S137" i="127"/>
  <c r="V137" i="127"/>
  <c r="R140" i="127"/>
  <c r="V140" i="127"/>
  <c r="R153" i="127"/>
  <c r="U160" i="127"/>
  <c r="L163" i="127"/>
  <c r="D181" i="127"/>
  <c r="V181" i="127" s="1"/>
  <c r="F314" i="127"/>
  <c r="S314" i="127" s="1"/>
  <c r="S172" i="127"/>
  <c r="R172" i="127"/>
  <c r="V180" i="127"/>
  <c r="V185" i="127"/>
  <c r="R185" i="127"/>
  <c r="F204" i="127"/>
  <c r="C336" i="127"/>
  <c r="V195" i="127"/>
  <c r="R195" i="127"/>
  <c r="S195" i="127"/>
  <c r="F337" i="127"/>
  <c r="S337" i="127" s="1"/>
  <c r="S196" i="127"/>
  <c r="V203" i="127"/>
  <c r="R203" i="127"/>
  <c r="N205" i="127"/>
  <c r="E204" i="127"/>
  <c r="E345" i="127" s="1"/>
  <c r="E205" i="127"/>
  <c r="I204" i="127"/>
  <c r="T204" i="127" s="1"/>
  <c r="I205" i="127"/>
  <c r="T192" i="127"/>
  <c r="U207" i="127"/>
  <c r="S209" i="127"/>
  <c r="R209" i="127"/>
  <c r="C233" i="127"/>
  <c r="R233" i="127" s="1"/>
  <c r="C232" i="127"/>
  <c r="R232" i="127" s="1"/>
  <c r="V220" i="127"/>
  <c r="R220" i="127"/>
  <c r="V221" i="127"/>
  <c r="R221" i="127"/>
  <c r="V226" i="127"/>
  <c r="V298" i="127" s="1"/>
  <c r="R226" i="127"/>
  <c r="E251" i="127"/>
  <c r="R241" i="127"/>
  <c r="R271" i="127"/>
  <c r="V271" i="127"/>
  <c r="I319" i="127"/>
  <c r="T319" i="127" s="1"/>
  <c r="T107" i="127"/>
  <c r="V109" i="127"/>
  <c r="U110" i="127"/>
  <c r="U123" i="127"/>
  <c r="E341" i="127"/>
  <c r="I341" i="127"/>
  <c r="T341" i="127" s="1"/>
  <c r="M341" i="127"/>
  <c r="T130" i="127"/>
  <c r="K134" i="127"/>
  <c r="K345" i="127" s="1"/>
  <c r="V138" i="127"/>
  <c r="U139" i="127"/>
  <c r="S139" i="127"/>
  <c r="V351" i="127"/>
  <c r="R351" i="127"/>
  <c r="V151" i="127"/>
  <c r="R151" i="127"/>
  <c r="R152" i="127"/>
  <c r="R159" i="127"/>
  <c r="T163" i="127"/>
  <c r="F181" i="127"/>
  <c r="K182" i="127"/>
  <c r="R314" i="127"/>
  <c r="V314" i="127"/>
  <c r="R315" i="127"/>
  <c r="V315" i="127"/>
  <c r="R173" i="127"/>
  <c r="V173" i="127"/>
  <c r="D182" i="127"/>
  <c r="V184" i="127"/>
  <c r="R184" i="127"/>
  <c r="T186" i="127"/>
  <c r="T171" i="127"/>
  <c r="G205" i="127"/>
  <c r="G346" i="127" s="1"/>
  <c r="L205" i="127"/>
  <c r="L204" i="127"/>
  <c r="V193" i="127"/>
  <c r="R193" i="127"/>
  <c r="L336" i="127"/>
  <c r="U336" i="127" s="1"/>
  <c r="U195" i="127"/>
  <c r="C337" i="127"/>
  <c r="V196" i="127"/>
  <c r="R196" i="127"/>
  <c r="U196" i="127"/>
  <c r="V200" i="127"/>
  <c r="R200" i="127"/>
  <c r="T202" i="127"/>
  <c r="V222" i="127"/>
  <c r="V294" i="127" s="1"/>
  <c r="R222" i="127"/>
  <c r="V299" i="127"/>
  <c r="V242" i="127"/>
  <c r="R242" i="127"/>
  <c r="G252" i="127"/>
  <c r="G251" i="127"/>
  <c r="D274" i="127"/>
  <c r="L274" i="127"/>
  <c r="S264" i="127"/>
  <c r="R264" i="127"/>
  <c r="V264" i="127"/>
  <c r="U130" i="127"/>
  <c r="T131" i="127"/>
  <c r="L134" i="127"/>
  <c r="M163" i="127"/>
  <c r="M305" i="127" s="1"/>
  <c r="R154" i="127"/>
  <c r="R156" i="127"/>
  <c r="C182" i="127"/>
  <c r="V169" i="127"/>
  <c r="R169" i="127"/>
  <c r="L181" i="127"/>
  <c r="U181" i="127" s="1"/>
  <c r="H181" i="127"/>
  <c r="T314" i="127"/>
  <c r="S173" i="127"/>
  <c r="G181" i="127"/>
  <c r="F182" i="127"/>
  <c r="S182" i="127" s="1"/>
  <c r="C205" i="127"/>
  <c r="V192" i="127"/>
  <c r="R192" i="127"/>
  <c r="H205" i="127"/>
  <c r="H204" i="127"/>
  <c r="H345" i="127" s="1"/>
  <c r="V201" i="127"/>
  <c r="F205" i="127"/>
  <c r="V228" i="127"/>
  <c r="V300" i="127" s="1"/>
  <c r="R228" i="127"/>
  <c r="V229" i="127"/>
  <c r="R229" i="127"/>
  <c r="I252" i="127"/>
  <c r="T252" i="127" s="1"/>
  <c r="T239" i="127"/>
  <c r="I251" i="127"/>
  <c r="R240" i="127"/>
  <c r="V240" i="127"/>
  <c r="V202" i="127"/>
  <c r="R202" i="127"/>
  <c r="V224" i="127"/>
  <c r="V296" i="127" s="1"/>
  <c r="R224" i="127"/>
  <c r="V225" i="127"/>
  <c r="V297" i="127" s="1"/>
  <c r="R225" i="127"/>
  <c r="V230" i="127"/>
  <c r="R230" i="127"/>
  <c r="D252" i="127"/>
  <c r="D251" i="127"/>
  <c r="R248" i="127"/>
  <c r="V248" i="127"/>
  <c r="R109" i="127"/>
  <c r="R114" i="127"/>
  <c r="U341" i="127"/>
  <c r="R133" i="127"/>
  <c r="R138" i="127"/>
  <c r="S315" i="127"/>
  <c r="R180" i="127"/>
  <c r="T194" i="127"/>
  <c r="T337" i="127"/>
  <c r="T196" i="127"/>
  <c r="R201" i="127"/>
  <c r="R208" i="127"/>
  <c r="S240" i="127"/>
  <c r="U241" i="127"/>
  <c r="T248" i="127"/>
  <c r="S254" i="127"/>
  <c r="J251" i="127"/>
  <c r="J323" i="127" s="1"/>
  <c r="N251" i="127"/>
  <c r="V254" i="127"/>
  <c r="S255" i="127"/>
  <c r="U256" i="127"/>
  <c r="H275" i="127"/>
  <c r="H274" i="127"/>
  <c r="U264" i="127"/>
  <c r="T271" i="127"/>
  <c r="C274" i="127"/>
  <c r="C345" i="127" s="1"/>
  <c r="K274" i="127"/>
  <c r="E274" i="127"/>
  <c r="E275" i="127"/>
  <c r="I274" i="127"/>
  <c r="T262" i="127"/>
  <c r="I275" i="127"/>
  <c r="T275" i="127" s="1"/>
  <c r="M274" i="127"/>
  <c r="M275" i="127"/>
  <c r="V278" i="127"/>
  <c r="S278" i="127"/>
  <c r="T279" i="127"/>
  <c r="V279" i="127"/>
  <c r="S249" i="127"/>
  <c r="V249" i="127"/>
  <c r="K251" i="127"/>
  <c r="K323" i="127" s="1"/>
  <c r="V255" i="127"/>
  <c r="V262" i="127"/>
  <c r="S271" i="127"/>
  <c r="V272" i="127"/>
  <c r="C275" i="127"/>
  <c r="S277" i="127"/>
  <c r="J274" i="127"/>
  <c r="N274" i="127"/>
  <c r="U278" i="127"/>
  <c r="U263" i="127"/>
  <c r="V280" i="127"/>
  <c r="R280" i="127"/>
  <c r="T195" i="127"/>
  <c r="E252" i="127"/>
  <c r="U242" i="127"/>
  <c r="U255" i="127"/>
  <c r="D275" i="127"/>
  <c r="L275" i="127"/>
  <c r="U262" i="127"/>
  <c r="V263" i="127"/>
  <c r="R263" i="127"/>
  <c r="V265" i="127"/>
  <c r="R265" i="127"/>
  <c r="N275" i="127"/>
  <c r="R279" i="127"/>
  <c r="S336" i="127"/>
  <c r="U337" i="127"/>
  <c r="R207" i="127"/>
  <c r="R210" i="127"/>
  <c r="U239" i="127"/>
  <c r="L252" i="127"/>
  <c r="R256" i="127"/>
  <c r="V256" i="127"/>
  <c r="R278" i="127"/>
  <c r="V316" i="127"/>
  <c r="R318" i="127"/>
  <c r="R339" i="127"/>
  <c r="U351" i="127"/>
  <c r="R255" i="127"/>
  <c r="R272" i="127"/>
  <c r="R277" i="127"/>
  <c r="T301" i="127"/>
  <c r="V317" i="127"/>
  <c r="T318" i="127"/>
  <c r="R316" i="127"/>
  <c r="T339" i="127"/>
  <c r="V340" i="127"/>
  <c r="R317" i="127"/>
  <c r="V338" i="127"/>
  <c r="S339" i="127"/>
  <c r="R340" i="127"/>
  <c r="R338" i="127"/>
  <c r="N346" i="127" l="1"/>
  <c r="T205" i="127"/>
  <c r="N304" i="127"/>
  <c r="U304" i="127" s="1"/>
  <c r="V303" i="127"/>
  <c r="U134" i="127"/>
  <c r="V134" i="127"/>
  <c r="V301" i="127"/>
  <c r="C304" i="127"/>
  <c r="R304" i="127" s="1"/>
  <c r="U275" i="127"/>
  <c r="U274" i="127"/>
  <c r="S181" i="127"/>
  <c r="V293" i="127"/>
  <c r="S319" i="127"/>
  <c r="E346" i="127"/>
  <c r="T327" i="127"/>
  <c r="T348" i="127"/>
  <c r="U41" i="127"/>
  <c r="D323" i="127"/>
  <c r="L305" i="127"/>
  <c r="U305" i="127" s="1"/>
  <c r="U23" i="127"/>
  <c r="E323" i="127"/>
  <c r="V41" i="127"/>
  <c r="U65" i="127"/>
  <c r="V93" i="127"/>
  <c r="V302" i="127"/>
  <c r="R204" i="127"/>
  <c r="V319" i="127"/>
  <c r="V343" i="127"/>
  <c r="V342" i="127"/>
  <c r="V326" i="127"/>
  <c r="V313" i="127"/>
  <c r="H346" i="127"/>
  <c r="D345" i="127"/>
  <c r="R345" i="127" s="1"/>
  <c r="S328" i="127"/>
  <c r="U22" i="127"/>
  <c r="G323" i="127"/>
  <c r="T274" i="127"/>
  <c r="T251" i="127"/>
  <c r="S205" i="127"/>
  <c r="U163" i="127"/>
  <c r="V349" i="127"/>
  <c r="T134" i="127"/>
  <c r="N345" i="127"/>
  <c r="J345" i="127"/>
  <c r="T345" i="127" s="1"/>
  <c r="F345" i="127"/>
  <c r="U333" i="127"/>
  <c r="H323" i="127"/>
  <c r="R41" i="127"/>
  <c r="V22" i="127"/>
  <c r="I323" i="127"/>
  <c r="T323" i="127" s="1"/>
  <c r="F324" i="127"/>
  <c r="U124" i="127"/>
  <c r="L135" i="127"/>
  <c r="L112" i="127"/>
  <c r="L111" i="127"/>
  <c r="U111" i="127" s="1"/>
  <c r="U99" i="127"/>
  <c r="R112" i="127"/>
  <c r="I334" i="127"/>
  <c r="T53" i="127"/>
  <c r="K333" i="127"/>
  <c r="T333" i="127" s="1"/>
  <c r="K65" i="127"/>
  <c r="K346" i="127" s="1"/>
  <c r="G333" i="127"/>
  <c r="S333" i="127" s="1"/>
  <c r="G64" i="127"/>
  <c r="C333" i="127"/>
  <c r="C65" i="127"/>
  <c r="R65" i="127" s="1"/>
  <c r="V52" i="127"/>
  <c r="R52" i="127"/>
  <c r="K311" i="127"/>
  <c r="T311" i="127" s="1"/>
  <c r="K42" i="127"/>
  <c r="G311" i="127"/>
  <c r="S311" i="127" s="1"/>
  <c r="G42" i="127"/>
  <c r="C311" i="127"/>
  <c r="C42" i="127"/>
  <c r="V29" i="127"/>
  <c r="R29" i="127"/>
  <c r="F274" i="127"/>
  <c r="S274" i="127" s="1"/>
  <c r="F275" i="127"/>
  <c r="S275" i="127" s="1"/>
  <c r="S262" i="127"/>
  <c r="R275" i="127"/>
  <c r="R274" i="127"/>
  <c r="V274" i="127"/>
  <c r="F251" i="127"/>
  <c r="S251" i="127" s="1"/>
  <c r="F252" i="127"/>
  <c r="S252" i="127" s="1"/>
  <c r="S239" i="127"/>
  <c r="M252" i="127"/>
  <c r="U252" i="127" s="1"/>
  <c r="M251" i="127"/>
  <c r="U251" i="127" s="1"/>
  <c r="C251" i="127"/>
  <c r="C323" i="127" s="1"/>
  <c r="C252" i="127"/>
  <c r="V239" i="127"/>
  <c r="R239" i="127"/>
  <c r="R205" i="127"/>
  <c r="V182" i="127"/>
  <c r="R182" i="127"/>
  <c r="V337" i="127"/>
  <c r="R337" i="127"/>
  <c r="V292" i="127"/>
  <c r="V233" i="127"/>
  <c r="V232" i="127"/>
  <c r="G204" i="127"/>
  <c r="S204" i="127" s="1"/>
  <c r="S194" i="127"/>
  <c r="M204" i="127"/>
  <c r="M345" i="127" s="1"/>
  <c r="M205" i="127"/>
  <c r="U205" i="127" s="1"/>
  <c r="V336" i="127"/>
  <c r="R336" i="127"/>
  <c r="R135" i="127"/>
  <c r="V135" i="127"/>
  <c r="V100" i="127"/>
  <c r="R100" i="127"/>
  <c r="I182" i="127"/>
  <c r="T182" i="127" s="1"/>
  <c r="T169" i="127"/>
  <c r="V162" i="127"/>
  <c r="V163" i="127"/>
  <c r="V341" i="127"/>
  <c r="R341" i="127"/>
  <c r="R111" i="127"/>
  <c r="V111" i="127"/>
  <c r="I346" i="127"/>
  <c r="T346" i="127" s="1"/>
  <c r="T65" i="127"/>
  <c r="U345" i="127" l="1"/>
  <c r="U204" i="127"/>
  <c r="M346" i="127"/>
  <c r="T334" i="127"/>
  <c r="V334" i="127"/>
  <c r="L323" i="127"/>
  <c r="K324" i="127"/>
  <c r="T42" i="127"/>
  <c r="U112" i="127"/>
  <c r="L324" i="127"/>
  <c r="F323" i="127"/>
  <c r="S323" i="127" s="1"/>
  <c r="V204" i="127"/>
  <c r="V205" i="127"/>
  <c r="R323" i="127"/>
  <c r="V275" i="127"/>
  <c r="R311" i="127"/>
  <c r="V311" i="127"/>
  <c r="R333" i="127"/>
  <c r="V333" i="127"/>
  <c r="V112" i="127"/>
  <c r="U135" i="127"/>
  <c r="L346" i="127"/>
  <c r="M323" i="127"/>
  <c r="M324" i="127"/>
  <c r="G324" i="127"/>
  <c r="S324" i="127" s="1"/>
  <c r="S42" i="127"/>
  <c r="G345" i="127"/>
  <c r="V345" i="127" s="1"/>
  <c r="S64" i="127"/>
  <c r="V64" i="127"/>
  <c r="I324" i="127"/>
  <c r="T324" i="127" s="1"/>
  <c r="F346" i="127"/>
  <c r="S346" i="127" s="1"/>
  <c r="C324" i="127"/>
  <c r="V42" i="127"/>
  <c r="R42" i="127"/>
  <c r="C346" i="127"/>
  <c r="V65" i="127"/>
  <c r="V304" i="127"/>
  <c r="V305" i="127"/>
  <c r="R252" i="127"/>
  <c r="V252" i="127"/>
  <c r="V251" i="127"/>
  <c r="R251" i="127"/>
  <c r="U346" i="127" l="1"/>
  <c r="V346" i="127"/>
  <c r="R346" i="127"/>
  <c r="S345" i="127"/>
  <c r="R324" i="127"/>
  <c r="V324" i="127"/>
  <c r="V323" i="127"/>
  <c r="U324" i="127"/>
  <c r="U323" i="127"/>
  <c r="J18" i="73" l="1"/>
  <c r="H46" i="73" l="1"/>
  <c r="H32" i="73" l="1"/>
  <c r="K110" i="73" l="1"/>
  <c r="K111" i="73"/>
  <c r="K112" i="73"/>
  <c r="H114" i="73"/>
  <c r="K119" i="73"/>
  <c r="K120" i="73"/>
  <c r="K121" i="73"/>
  <c r="K122" i="73"/>
  <c r="K123" i="73"/>
  <c r="K124" i="73"/>
  <c r="K125" i="73"/>
  <c r="H127" i="73"/>
  <c r="K132" i="73"/>
  <c r="K133" i="73"/>
  <c r="K134" i="73"/>
  <c r="K135" i="73"/>
  <c r="K136" i="73"/>
  <c r="K137" i="73"/>
  <c r="H139" i="73"/>
  <c r="H142" i="73" l="1"/>
  <c r="H191" i="73" l="1"/>
  <c r="K151" i="73" l="1"/>
  <c r="K152" i="73"/>
  <c r="K153" i="73"/>
  <c r="H155" i="73"/>
  <c r="K160" i="73"/>
  <c r="K161" i="73"/>
  <c r="K162" i="73"/>
  <c r="K163" i="73"/>
  <c r="K164" i="73"/>
  <c r="K165" i="73"/>
  <c r="K166" i="73"/>
  <c r="H168" i="73"/>
  <c r="K173" i="73"/>
  <c r="K174" i="73"/>
  <c r="K175" i="73"/>
  <c r="K176" i="73"/>
  <c r="K177" i="73"/>
  <c r="K178" i="73"/>
  <c r="H180" i="73"/>
  <c r="H182" i="73" l="1"/>
  <c r="H218" i="73" l="1"/>
  <c r="H217" i="73"/>
  <c r="H216" i="73"/>
  <c r="H215" i="73"/>
  <c r="H214" i="73"/>
  <c r="H213" i="73"/>
  <c r="H212" i="73"/>
  <c r="H206" i="73"/>
  <c r="H205" i="73"/>
  <c r="H204" i="73"/>
  <c r="H203" i="73"/>
  <c r="H202" i="73"/>
  <c r="H201" i="73"/>
  <c r="H200" i="73"/>
  <c r="H199" i="73"/>
  <c r="H193" i="73"/>
  <c r="H192" i="73"/>
  <c r="H190" i="73"/>
  <c r="H98" i="73"/>
  <c r="K96" i="73"/>
  <c r="K95" i="73"/>
  <c r="K94" i="73"/>
  <c r="K93" i="73"/>
  <c r="K92" i="73"/>
  <c r="K91" i="73"/>
  <c r="H86" i="73"/>
  <c r="K84" i="73"/>
  <c r="K83" i="73"/>
  <c r="K82" i="73"/>
  <c r="K81" i="73"/>
  <c r="K80" i="73"/>
  <c r="K79" i="73"/>
  <c r="K78" i="73"/>
  <c r="H73" i="73"/>
  <c r="K71" i="73"/>
  <c r="K70" i="73"/>
  <c r="K69" i="73"/>
  <c r="H58" i="73"/>
  <c r="K56" i="73"/>
  <c r="K55" i="73"/>
  <c r="K54" i="73"/>
  <c r="K53" i="73"/>
  <c r="K52" i="73"/>
  <c r="K51" i="73"/>
  <c r="K43" i="73"/>
  <c r="K42" i="73"/>
  <c r="K41" i="73"/>
  <c r="K40" i="73"/>
  <c r="K39" i="73"/>
  <c r="K38" i="73"/>
  <c r="K37" i="73"/>
  <c r="K30" i="73"/>
  <c r="K29" i="73"/>
  <c r="K28" i="73"/>
  <c r="H195" i="73" l="1"/>
  <c r="H220" i="73"/>
  <c r="H101" i="73"/>
  <c r="H208" i="73"/>
  <c r="H60" i="73"/>
  <c r="H222" i="73" l="1"/>
  <c r="I27" i="73" l="1"/>
  <c r="J27" i="73" s="1"/>
  <c r="I56" i="73"/>
  <c r="J56" i="73" s="1"/>
  <c r="I28" i="73"/>
  <c r="I121" i="73"/>
  <c r="J121" i="73" s="1"/>
  <c r="I123" i="73"/>
  <c r="J123" i="73" s="1"/>
  <c r="I131" i="73"/>
  <c r="I133" i="73"/>
  <c r="J133" i="73" s="1"/>
  <c r="I118" i="73"/>
  <c r="J118" i="73" s="1"/>
  <c r="I125" i="73"/>
  <c r="J125" i="73" s="1"/>
  <c r="I135" i="73"/>
  <c r="J135" i="73" s="1"/>
  <c r="I137" i="73"/>
  <c r="J137" i="73" s="1"/>
  <c r="I122" i="73"/>
  <c r="J122" i="73" s="1"/>
  <c r="I111" i="73"/>
  <c r="J111" i="73" s="1"/>
  <c r="I110" i="73"/>
  <c r="J110" i="73" s="1"/>
  <c r="I112" i="73"/>
  <c r="J112" i="73" s="1"/>
  <c r="I120" i="73"/>
  <c r="J120" i="73" s="1"/>
  <c r="O120" i="73" s="1"/>
  <c r="I132" i="73"/>
  <c r="J132" i="73" s="1"/>
  <c r="I134" i="73"/>
  <c r="J134" i="73" s="1"/>
  <c r="I109" i="73"/>
  <c r="I119" i="73"/>
  <c r="I124" i="73"/>
  <c r="J124" i="73" s="1"/>
  <c r="I136" i="73"/>
  <c r="J136" i="73" s="1"/>
  <c r="I161" i="73"/>
  <c r="J161" i="73" s="1"/>
  <c r="I165" i="73"/>
  <c r="J165" i="73" s="1"/>
  <c r="I174" i="73"/>
  <c r="J174" i="73" s="1"/>
  <c r="I178" i="73"/>
  <c r="J178" i="73" s="1"/>
  <c r="I150" i="73"/>
  <c r="I159" i="73"/>
  <c r="I172" i="73"/>
  <c r="N172" i="73" s="1"/>
  <c r="I151" i="73"/>
  <c r="J151" i="73" s="1"/>
  <c r="I160" i="73"/>
  <c r="J160" i="73" s="1"/>
  <c r="I164" i="73"/>
  <c r="J164" i="73" s="1"/>
  <c r="I173" i="73"/>
  <c r="J173" i="73" s="1"/>
  <c r="I177" i="73"/>
  <c r="J177" i="73" s="1"/>
  <c r="I152" i="73"/>
  <c r="J152" i="73" s="1"/>
  <c r="I163" i="73"/>
  <c r="J163" i="73" s="1"/>
  <c r="I176" i="73"/>
  <c r="J176" i="73" s="1"/>
  <c r="I153" i="73"/>
  <c r="J153" i="73" s="1"/>
  <c r="I162" i="73"/>
  <c r="J162" i="73" s="1"/>
  <c r="I166" i="73"/>
  <c r="J166" i="73" s="1"/>
  <c r="I175" i="73"/>
  <c r="J175" i="73" s="1"/>
  <c r="I55" i="73"/>
  <c r="I83" i="73"/>
  <c r="J83" i="73" s="1"/>
  <c r="O83" i="73" s="1"/>
  <c r="I30" i="73"/>
  <c r="J30" i="73" s="1"/>
  <c r="I37" i="73"/>
  <c r="I77" i="73"/>
  <c r="J77" i="73" s="1"/>
  <c r="I94" i="73"/>
  <c r="J94" i="73" s="1"/>
  <c r="O94" i="73" s="1"/>
  <c r="I78" i="73"/>
  <c r="J78" i="73" s="1"/>
  <c r="O78" i="73" s="1"/>
  <c r="I36" i="73"/>
  <c r="I80" i="73"/>
  <c r="N80" i="73" s="1"/>
  <c r="I41" i="73"/>
  <c r="J41" i="73" s="1"/>
  <c r="I51" i="73"/>
  <c r="J51" i="73" s="1"/>
  <c r="I52" i="73"/>
  <c r="I71" i="73"/>
  <c r="J71" i="73" s="1"/>
  <c r="O71" i="73" s="1"/>
  <c r="I42" i="73"/>
  <c r="I50" i="73"/>
  <c r="J50" i="73" s="1"/>
  <c r="I29" i="73"/>
  <c r="J29" i="73" s="1"/>
  <c r="I54" i="73"/>
  <c r="J54" i="73" s="1"/>
  <c r="I39" i="73"/>
  <c r="J39" i="73" s="1"/>
  <c r="I90" i="73"/>
  <c r="N90" i="73" s="1"/>
  <c r="I68" i="73"/>
  <c r="J68" i="73" s="1"/>
  <c r="I43" i="73"/>
  <c r="J43" i="73" s="1"/>
  <c r="I81" i="73"/>
  <c r="N81" i="73" s="1"/>
  <c r="I79" i="73"/>
  <c r="J79" i="73" s="1"/>
  <c r="O79" i="73" s="1"/>
  <c r="I92" i="73"/>
  <c r="J92" i="73" s="1"/>
  <c r="O92" i="73" s="1"/>
  <c r="I70" i="73"/>
  <c r="J70" i="73" s="1"/>
  <c r="O70" i="73" s="1"/>
  <c r="I40" i="73"/>
  <c r="J40" i="73" s="1"/>
  <c r="I84" i="73"/>
  <c r="N84" i="73" s="1"/>
  <c r="I93" i="73"/>
  <c r="N93" i="73" s="1"/>
  <c r="I82" i="73"/>
  <c r="N82" i="73" s="1"/>
  <c r="I53" i="73"/>
  <c r="I91" i="73"/>
  <c r="J91" i="73" s="1"/>
  <c r="O91" i="73" s="1"/>
  <c r="I38" i="73"/>
  <c r="I69" i="73"/>
  <c r="N69" i="73" s="1"/>
  <c r="I95" i="73"/>
  <c r="I96" i="73"/>
  <c r="J96" i="73" s="1"/>
  <c r="O96" i="73" s="1"/>
  <c r="O135" i="73" l="1"/>
  <c r="N119" i="73"/>
  <c r="O111" i="73"/>
  <c r="N133" i="73"/>
  <c r="N137" i="73"/>
  <c r="N136" i="73"/>
  <c r="N112" i="73"/>
  <c r="N177" i="73"/>
  <c r="N134" i="73"/>
  <c r="N125" i="73"/>
  <c r="N123" i="73"/>
  <c r="N132" i="73"/>
  <c r="N122" i="73"/>
  <c r="N121" i="73"/>
  <c r="N110" i="73"/>
  <c r="I139" i="73"/>
  <c r="J131" i="73"/>
  <c r="J139" i="73" s="1"/>
  <c r="I127" i="73"/>
  <c r="J119" i="73"/>
  <c r="J127" i="73" s="1"/>
  <c r="J109" i="73"/>
  <c r="J114" i="73" s="1"/>
  <c r="I114" i="73"/>
  <c r="N163" i="73"/>
  <c r="N175" i="73"/>
  <c r="N173" i="73"/>
  <c r="N160" i="73"/>
  <c r="N166" i="73"/>
  <c r="J172" i="73"/>
  <c r="J180" i="73" s="1"/>
  <c r="I180" i="73"/>
  <c r="J159" i="73"/>
  <c r="I168" i="73"/>
  <c r="N151" i="73"/>
  <c r="J150" i="73"/>
  <c r="J155" i="73" s="1"/>
  <c r="I155" i="73"/>
  <c r="N52" i="73"/>
  <c r="O39" i="73"/>
  <c r="O40" i="73"/>
  <c r="O56" i="73"/>
  <c r="O51" i="73"/>
  <c r="O43" i="73"/>
  <c r="N55" i="73"/>
  <c r="O41" i="73"/>
  <c r="N38" i="73"/>
  <c r="N42" i="73"/>
  <c r="N36" i="73"/>
  <c r="N37" i="73"/>
  <c r="O54" i="73"/>
  <c r="O151" i="73"/>
  <c r="J28" i="73"/>
  <c r="O28" i="73" s="1"/>
  <c r="N28" i="73"/>
  <c r="O29" i="73"/>
  <c r="N124" i="73"/>
  <c r="O124" i="73"/>
  <c r="N30" i="73"/>
  <c r="O30" i="73"/>
  <c r="O160" i="73"/>
  <c r="O166" i="73"/>
  <c r="J55" i="73"/>
  <c r="O55" i="73" s="1"/>
  <c r="N71" i="73"/>
  <c r="N109" i="73"/>
  <c r="J80" i="73"/>
  <c r="O80" i="73" s="1"/>
  <c r="N54" i="73"/>
  <c r="O110" i="73"/>
  <c r="N94" i="73"/>
  <c r="N41" i="73"/>
  <c r="J36" i="73"/>
  <c r="N111" i="73"/>
  <c r="N56" i="73"/>
  <c r="O137" i="73"/>
  <c r="N77" i="73"/>
  <c r="J42" i="73"/>
  <c r="O42" i="73" s="1"/>
  <c r="N92" i="73"/>
  <c r="N50" i="73"/>
  <c r="N51" i="73"/>
  <c r="N83" i="73"/>
  <c r="J37" i="73"/>
  <c r="O37" i="73" s="1"/>
  <c r="N39" i="73"/>
  <c r="N159" i="73"/>
  <c r="N178" i="73"/>
  <c r="O125" i="73"/>
  <c r="N91" i="73"/>
  <c r="N174" i="73"/>
  <c r="N79" i="73"/>
  <c r="I58" i="73"/>
  <c r="N43" i="73"/>
  <c r="N70" i="73"/>
  <c r="N68" i="73"/>
  <c r="O122" i="73"/>
  <c r="J93" i="73"/>
  <c r="O93" i="73" s="1"/>
  <c r="I199" i="73"/>
  <c r="N199" i="73" s="1"/>
  <c r="O134" i="73"/>
  <c r="I32" i="73"/>
  <c r="I193" i="73"/>
  <c r="N193" i="73" s="1"/>
  <c r="O177" i="73"/>
  <c r="N78" i="73"/>
  <c r="J90" i="73"/>
  <c r="O90" i="73" s="1"/>
  <c r="I212" i="73"/>
  <c r="O112" i="73"/>
  <c r="N150" i="73"/>
  <c r="I200" i="73"/>
  <c r="N200" i="73" s="1"/>
  <c r="I202" i="73"/>
  <c r="N202" i="73" s="1"/>
  <c r="N153" i="73"/>
  <c r="O121" i="73"/>
  <c r="I73" i="73"/>
  <c r="N131" i="73"/>
  <c r="N162" i="73"/>
  <c r="J69" i="73"/>
  <c r="O69" i="73" s="1"/>
  <c r="J52" i="73"/>
  <c r="O52" i="73" s="1"/>
  <c r="N29" i="73"/>
  <c r="J38" i="73"/>
  <c r="O38" i="73" s="1"/>
  <c r="I201" i="73"/>
  <c r="N201" i="73" s="1"/>
  <c r="N135" i="73"/>
  <c r="O161" i="73"/>
  <c r="I214" i="73"/>
  <c r="N214" i="73" s="1"/>
  <c r="O133" i="73"/>
  <c r="J81" i="73"/>
  <c r="O81" i="73" s="1"/>
  <c r="N161" i="73"/>
  <c r="N164" i="73"/>
  <c r="I216" i="73"/>
  <c r="N216" i="73" s="1"/>
  <c r="I98" i="73"/>
  <c r="O173" i="73"/>
  <c r="O163" i="73"/>
  <c r="I218" i="73"/>
  <c r="N218" i="73" s="1"/>
  <c r="N27" i="73"/>
  <c r="I190" i="73"/>
  <c r="N190" i="73" s="1"/>
  <c r="O132" i="73"/>
  <c r="I206" i="73"/>
  <c r="N206" i="73" s="1"/>
  <c r="I86" i="73"/>
  <c r="J53" i="73"/>
  <c r="O53" i="73" s="1"/>
  <c r="J84" i="73"/>
  <c r="O84" i="73" s="1"/>
  <c r="N95" i="73"/>
  <c r="I192" i="73"/>
  <c r="N192" i="73" s="1"/>
  <c r="N53" i="73"/>
  <c r="O136" i="73"/>
  <c r="I205" i="73"/>
  <c r="N205" i="73" s="1"/>
  <c r="N40" i="73"/>
  <c r="I46" i="73"/>
  <c r="I217" i="73"/>
  <c r="K217" i="73" s="1"/>
  <c r="J82" i="73"/>
  <c r="O82" i="73" s="1"/>
  <c r="N96" i="73"/>
  <c r="J95" i="73"/>
  <c r="O95" i="73" s="1"/>
  <c r="N118" i="73"/>
  <c r="N165" i="73"/>
  <c r="I203" i="73"/>
  <c r="N203" i="73" s="1"/>
  <c r="I191" i="73"/>
  <c r="N191" i="73" s="1"/>
  <c r="N152" i="73"/>
  <c r="N176" i="73"/>
  <c r="I215" i="73"/>
  <c r="N215" i="73" s="1"/>
  <c r="I204" i="73"/>
  <c r="N204" i="73" s="1"/>
  <c r="O123" i="73"/>
  <c r="J216" i="73"/>
  <c r="O216" i="73" s="1"/>
  <c r="I213" i="73"/>
  <c r="N213" i="73" s="1"/>
  <c r="N120" i="73"/>
  <c r="O164" i="73"/>
  <c r="O77" i="73"/>
  <c r="O162" i="73"/>
  <c r="O68" i="73"/>
  <c r="O165" i="73"/>
  <c r="O174" i="73"/>
  <c r="J192" i="73"/>
  <c r="O192" i="73" s="1"/>
  <c r="O152" i="73"/>
  <c r="O178" i="73"/>
  <c r="O153" i="73"/>
  <c r="O159" i="73" l="1"/>
  <c r="O168" i="73" s="1"/>
  <c r="N212" i="73"/>
  <c r="O119" i="73"/>
  <c r="O131" i="73"/>
  <c r="O139" i="73" s="1"/>
  <c r="O109" i="73"/>
  <c r="O114" i="73" s="1"/>
  <c r="I142" i="73"/>
  <c r="J142" i="73"/>
  <c r="J168" i="73"/>
  <c r="J182" i="73" s="1"/>
  <c r="I182" i="73"/>
  <c r="O50" i="73"/>
  <c r="O58" i="73" s="1"/>
  <c r="J32" i="73"/>
  <c r="I60" i="73"/>
  <c r="J73" i="73"/>
  <c r="O36" i="73"/>
  <c r="O46" i="73" s="1"/>
  <c r="J46" i="73"/>
  <c r="J86" i="73"/>
  <c r="O172" i="73"/>
  <c r="J193" i="73"/>
  <c r="O193" i="73" s="1"/>
  <c r="J191" i="73"/>
  <c r="O191" i="73" s="1"/>
  <c r="O27" i="73"/>
  <c r="O32" i="73" s="1"/>
  <c r="N114" i="73"/>
  <c r="J199" i="73"/>
  <c r="K199" i="73" s="1"/>
  <c r="N58" i="73"/>
  <c r="J218" i="73"/>
  <c r="O218" i="73" s="1"/>
  <c r="N180" i="73"/>
  <c r="N86" i="73"/>
  <c r="J200" i="73"/>
  <c r="O200" i="73" s="1"/>
  <c r="O73" i="73"/>
  <c r="J212" i="73"/>
  <c r="K212" i="73" s="1"/>
  <c r="N46" i="73"/>
  <c r="N73" i="73"/>
  <c r="J202" i="73"/>
  <c r="O202" i="73" s="1"/>
  <c r="N139" i="73"/>
  <c r="J203" i="73"/>
  <c r="O203" i="73" s="1"/>
  <c r="N155" i="73"/>
  <c r="J214" i="73"/>
  <c r="O214" i="73" s="1"/>
  <c r="J201" i="73"/>
  <c r="O201" i="73" s="1"/>
  <c r="N32" i="73"/>
  <c r="J98" i="73"/>
  <c r="I101" i="73"/>
  <c r="J213" i="73"/>
  <c r="O213" i="73" s="1"/>
  <c r="N217" i="73"/>
  <c r="N220" i="73" s="1"/>
  <c r="I195" i="73"/>
  <c r="J205" i="73"/>
  <c r="O205" i="73" s="1"/>
  <c r="J58" i="73"/>
  <c r="N98" i="73"/>
  <c r="O176" i="73"/>
  <c r="J206" i="73"/>
  <c r="O206" i="73" s="1"/>
  <c r="N168" i="73"/>
  <c r="O118" i="73"/>
  <c r="I208" i="73"/>
  <c r="J190" i="73"/>
  <c r="O86" i="73"/>
  <c r="N127" i="73"/>
  <c r="O150" i="73"/>
  <c r="O155" i="73" s="1"/>
  <c r="J215" i="73"/>
  <c r="O215" i="73" s="1"/>
  <c r="O98" i="73"/>
  <c r="J217" i="73"/>
  <c r="O217" i="73" s="1"/>
  <c r="O175" i="73"/>
  <c r="I220" i="73"/>
  <c r="J204" i="73"/>
  <c r="O204" i="73" s="1"/>
  <c r="K216" i="73"/>
  <c r="K192" i="73"/>
  <c r="N208" i="73"/>
  <c r="N195" i="73"/>
  <c r="J220" i="73" l="1"/>
  <c r="O127" i="73"/>
  <c r="O142" i="73" s="1"/>
  <c r="J101" i="73"/>
  <c r="J195" i="73"/>
  <c r="K190" i="73"/>
  <c r="O199" i="73"/>
  <c r="O208" i="73" s="1"/>
  <c r="K200" i="73"/>
  <c r="K218" i="73"/>
  <c r="K202" i="73"/>
  <c r="N101" i="73"/>
  <c r="O212" i="73"/>
  <c r="O220" i="73" s="1"/>
  <c r="N60" i="73"/>
  <c r="N142" i="73"/>
  <c r="K214" i="73"/>
  <c r="K193" i="73"/>
  <c r="K203" i="73"/>
  <c r="K201" i="73"/>
  <c r="N182" i="73"/>
  <c r="O180" i="73"/>
  <c r="O182" i="73" s="1"/>
  <c r="K191" i="73"/>
  <c r="K206" i="73"/>
  <c r="O60" i="73"/>
  <c r="J60" i="73"/>
  <c r="K213" i="73"/>
  <c r="K205" i="73"/>
  <c r="O101" i="73"/>
  <c r="O190" i="73"/>
  <c r="O195" i="73" s="1"/>
  <c r="I222" i="73"/>
  <c r="K215" i="73"/>
  <c r="J208" i="73"/>
  <c r="K204" i="73"/>
  <c r="N222" i="73"/>
  <c r="J222" i="73" l="1"/>
  <c r="O222" i="73"/>
</calcChain>
</file>

<file path=xl/comments1.xml><?xml version="1.0" encoding="utf-8"?>
<comments xmlns="http://schemas.openxmlformats.org/spreadsheetml/2006/main">
  <authors>
    <author>Samantha Williamson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UB1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UB1
</t>
        </r>
      </text>
    </comment>
  </commentList>
</comments>
</file>

<file path=xl/comments2.xml><?xml version="1.0" encoding="utf-8"?>
<comments xmlns="http://schemas.openxmlformats.org/spreadsheetml/2006/main">
  <authors>
    <author>Samantha Williamson</author>
    <author>Musa Haroon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subtracted .95 due to rounding from feb cycle 21
</t>
        </r>
      </text>
    </comment>
    <comment ref="E10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 due to rounding
</t>
        </r>
      </text>
    </comment>
    <comment ref="E17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-.42 due to rounding</t>
        </r>
      </text>
    </comment>
    <comment ref="K192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$100 Mylott Charge every month
</t>
        </r>
      </text>
    </comment>
    <comment ref="C195" authorId="1" shapeId="0">
      <text>
        <r>
          <rPr>
            <b/>
            <sz val="9"/>
            <color indexed="81"/>
            <rFont val="Tahoma"/>
            <family val="2"/>
          </rPr>
          <t>Musa Haroon:</t>
        </r>
        <r>
          <rPr>
            <sz val="9"/>
            <color indexed="81"/>
            <rFont val="Tahoma"/>
            <family val="2"/>
          </rPr>
          <t xml:space="preserve">
See highlgihtes in Data flow file. Can be fixed by same wasy as Industiral</t>
        </r>
      </text>
    </comment>
    <comment ref="C196" authorId="1" shapeId="0">
      <text>
        <r>
          <rPr>
            <b/>
            <sz val="9"/>
            <color indexed="81"/>
            <rFont val="Tahoma"/>
            <family val="2"/>
          </rPr>
          <t>Musa Haroon:</t>
        </r>
        <r>
          <rPr>
            <sz val="9"/>
            <color indexed="81"/>
            <rFont val="Tahoma"/>
            <family val="2"/>
          </rPr>
          <t xml:space="preserve">
See highlighted data in Data Flow file. Can by fixed same way as Industrial</t>
        </r>
      </text>
    </comment>
    <comment ref="C201" authorId="1" shapeId="0">
      <text>
        <r>
          <rPr>
            <b/>
            <sz val="9"/>
            <color indexed="81"/>
            <rFont val="Tahoma"/>
            <family val="2"/>
          </rPr>
          <t>Need to consolidate pivot table for Feb- formula is too large to capture all components</t>
        </r>
      </text>
    </comment>
    <comment ref="C202" authorId="1" shapeId="0">
      <text>
        <r>
          <rPr>
            <b/>
            <sz val="9"/>
            <color indexed="81"/>
            <rFont val="Tahoma"/>
            <family val="2"/>
          </rPr>
          <t>Musa Haroon:</t>
        </r>
        <r>
          <rPr>
            <sz val="9"/>
            <color indexed="81"/>
            <rFont val="Tahoma"/>
            <family val="2"/>
          </rPr>
          <t xml:space="preserve">
I think we need to add dimentions of "Total Municpal Buidlings" and "Wholesale Municipalities"</t>
        </r>
      </text>
    </comment>
    <comment ref="C203" authorId="1" shapeId="0">
      <text>
        <r>
          <rPr>
            <b/>
            <sz val="9"/>
            <color indexed="81"/>
            <rFont val="Tahoma"/>
            <family val="2"/>
          </rPr>
          <t>Musa Haroon:</t>
        </r>
        <r>
          <rPr>
            <sz val="9"/>
            <color indexed="81"/>
            <rFont val="Tahoma"/>
            <family val="2"/>
          </rPr>
          <t xml:space="preserve">
See data flow for missing piece</t>
        </r>
      </text>
    </comment>
    <comment ref="E241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-.13 due to rounding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-.54 due to rounding
</t>
        </r>
      </text>
    </comment>
  </commentList>
</comments>
</file>

<file path=xl/sharedStrings.xml><?xml version="1.0" encoding="utf-8"?>
<sst xmlns="http://schemas.openxmlformats.org/spreadsheetml/2006/main" count="1834" uniqueCount="188">
  <si>
    <t>KWH</t>
  </si>
  <si>
    <t>Unbilled Sales and Revenue</t>
  </si>
  <si>
    <t>Previous Month</t>
  </si>
  <si>
    <t>Current Month</t>
  </si>
  <si>
    <t>Net Amount</t>
  </si>
  <si>
    <t>Net System Input</t>
  </si>
  <si>
    <t>Less Wholesale</t>
  </si>
  <si>
    <t>Adjusted NSI</t>
  </si>
  <si>
    <t>Calculated Losses</t>
  </si>
  <si>
    <t xml:space="preserve">Adjustment </t>
  </si>
  <si>
    <t>Less Metered Sales</t>
  </si>
  <si>
    <t>Last Month's Unbilled (reversal)</t>
  </si>
  <si>
    <t xml:space="preserve">  Accrual for Month</t>
  </si>
  <si>
    <t>ARKANSAS</t>
  </si>
  <si>
    <t>REVENUE</t>
  </si>
  <si>
    <t>ACCRUAL</t>
  </si>
  <si>
    <t>RATE</t>
  </si>
  <si>
    <t>RES</t>
  </si>
  <si>
    <t>PL</t>
  </si>
  <si>
    <t>RG</t>
  </si>
  <si>
    <t>RG/WH</t>
  </si>
  <si>
    <t>RH</t>
  </si>
  <si>
    <t>Total</t>
  </si>
  <si>
    <t>COM</t>
  </si>
  <si>
    <t>CB</t>
  </si>
  <si>
    <t>SH</t>
  </si>
  <si>
    <t>LS</t>
  </si>
  <si>
    <t>TEB</t>
  </si>
  <si>
    <t>GP</t>
  </si>
  <si>
    <t>LP/PT</t>
  </si>
  <si>
    <t>MS</t>
  </si>
  <si>
    <t>IND*</t>
  </si>
  <si>
    <t>PFM</t>
  </si>
  <si>
    <t>PF</t>
  </si>
  <si>
    <t>TOTAL AR</t>
  </si>
  <si>
    <t>KANSAS</t>
  </si>
  <si>
    <t>TOTAL KS</t>
  </si>
  <si>
    <t>MISSOURI</t>
  </si>
  <si>
    <t>TOTAL MO</t>
  </si>
  <si>
    <t>OKLAHOMA</t>
  </si>
  <si>
    <t>TOTAL OK</t>
  </si>
  <si>
    <t>TOTAL CO.</t>
  </si>
  <si>
    <t>Arkansas Customers</t>
  </si>
  <si>
    <t>1st</t>
  </si>
  <si>
    <t>2nd</t>
  </si>
  <si>
    <t>3rd</t>
  </si>
  <si>
    <t>4th</t>
  </si>
  <si>
    <t>Rev/Class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</si>
  <si>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</si>
  <si>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</si>
  <si>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</si>
  <si>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</si>
  <si>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</si>
  <si>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</si>
  <si>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</si>
  <si>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</si>
  <si>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</si>
  <si>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</si>
  <si>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</si>
  <si>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</si>
  <si>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Quarter</t>
  </si>
  <si>
    <t>YTD</t>
  </si>
  <si>
    <t>Residential</t>
  </si>
  <si>
    <t>00</t>
  </si>
  <si>
    <t>Commercial</t>
  </si>
  <si>
    <t>40</t>
  </si>
  <si>
    <t>Industrial</t>
  </si>
  <si>
    <t>50</t>
  </si>
  <si>
    <t>Oil Pumping</t>
  </si>
  <si>
    <t>51</t>
  </si>
  <si>
    <t>Praxair</t>
  </si>
  <si>
    <t>52</t>
  </si>
  <si>
    <t>SPP / EIS</t>
  </si>
  <si>
    <t>Government Agency</t>
  </si>
  <si>
    <t>85</t>
  </si>
  <si>
    <t>Electric Co.</t>
  </si>
  <si>
    <t>87</t>
  </si>
  <si>
    <t>Municipalities</t>
  </si>
  <si>
    <t>88</t>
  </si>
  <si>
    <t>Street/Other Lighting</t>
  </si>
  <si>
    <t>89/92</t>
  </si>
  <si>
    <t>Other Public Auth.</t>
  </si>
  <si>
    <t>90/91</t>
  </si>
  <si>
    <t>Interdepartmental</t>
  </si>
  <si>
    <t>94</t>
  </si>
  <si>
    <t xml:space="preserve">    Total</t>
  </si>
  <si>
    <t xml:space="preserve">        Total Retail</t>
  </si>
  <si>
    <t>Arkansas KWHS</t>
  </si>
  <si>
    <t xml:space="preserve">SPP / EIS </t>
  </si>
  <si>
    <t>Net Unbilled Revenue</t>
  </si>
  <si>
    <t>Res</t>
  </si>
  <si>
    <t>Unbilled Revenue</t>
  </si>
  <si>
    <t>Com</t>
  </si>
  <si>
    <t xml:space="preserve">   Net</t>
  </si>
  <si>
    <t>Ind</t>
  </si>
  <si>
    <t>Arkansas Revenue</t>
  </si>
  <si>
    <t>Net Unbilled</t>
  </si>
  <si>
    <t xml:space="preserve">  Revenue</t>
  </si>
  <si>
    <t>Late Payment Fees</t>
  </si>
  <si>
    <t>Kansas Customers</t>
  </si>
  <si>
    <t>Kansas KWHS</t>
  </si>
  <si>
    <t>Kansas Revenue</t>
  </si>
  <si>
    <t>Missouri Customers</t>
  </si>
  <si>
    <t>Missouri KWHS</t>
  </si>
  <si>
    <t>Missouri Revenue</t>
  </si>
  <si>
    <t>Oklahoma Customers</t>
  </si>
  <si>
    <t>Oklahoma KWHS</t>
  </si>
  <si>
    <t>Oklahoma Revenue</t>
  </si>
  <si>
    <t>Total Co. Customers</t>
  </si>
  <si>
    <t>Total Co. KWHS</t>
  </si>
  <si>
    <t>Net Unbilled KWHS</t>
  </si>
  <si>
    <t>Total Co. Revenue</t>
  </si>
  <si>
    <t>**May 2008 includes Off-Systems FERC Refunds of &lt;$288,521.92&gt;</t>
  </si>
  <si>
    <t>St</t>
  </si>
  <si>
    <t>Customers</t>
  </si>
  <si>
    <t>Usage</t>
  </si>
  <si>
    <t>EERC</t>
  </si>
  <si>
    <t>TCR</t>
  </si>
  <si>
    <t>AR</t>
  </si>
  <si>
    <t>NM-Net Metering</t>
  </si>
  <si>
    <t>PL-Private Lighting</t>
  </si>
  <si>
    <t>RG-Residential</t>
  </si>
  <si>
    <t>CB-Commercial</t>
  </si>
  <si>
    <t>GP-General Power</t>
  </si>
  <si>
    <t>LS-Special Lighting</t>
  </si>
  <si>
    <t>PT-Transmission</t>
  </si>
  <si>
    <t>SPL-Municipal St Lighting</t>
  </si>
  <si>
    <t>Other Public Authority</t>
  </si>
  <si>
    <t>KS</t>
  </si>
  <si>
    <t>RG-Residential Water Heat</t>
  </si>
  <si>
    <t>RH-Residential Total Elec</t>
  </si>
  <si>
    <t>SH-Small Heating</t>
  </si>
  <si>
    <t>TEB-Total Electric Bldg</t>
  </si>
  <si>
    <t>MO</t>
  </si>
  <si>
    <t>RGL-Residential Pilot</t>
  </si>
  <si>
    <t>LP-Large Power</t>
  </si>
  <si>
    <t>MS-Miscellaneous</t>
  </si>
  <si>
    <t>Oil Pipe GP-General Power</t>
  </si>
  <si>
    <t>PFM-Feed Mill/Grain Elev</t>
  </si>
  <si>
    <t>OK</t>
  </si>
  <si>
    <t>NEB-Optional Net Billing</t>
  </si>
  <si>
    <t>Grand Total</t>
  </si>
  <si>
    <t xml:space="preserve"> </t>
  </si>
  <si>
    <t>Muni Street &amp; Highway Lighting</t>
  </si>
  <si>
    <t>Unbilled Cycle 21 Accrual</t>
  </si>
  <si>
    <t>IND</t>
  </si>
  <si>
    <t>Wholesale Municipalities</t>
  </si>
  <si>
    <t>GFR-Chetopa</t>
  </si>
  <si>
    <t>Oil Pipe LP-Large Power</t>
  </si>
  <si>
    <t>SC-P PRAXAIR Transmission</t>
  </si>
  <si>
    <t>GFR-Lockwood</t>
  </si>
  <si>
    <t>GFR-Monett</t>
  </si>
  <si>
    <t>GFR-Mt Vernon</t>
  </si>
  <si>
    <t>Oil Pipe PT-Transmission</t>
  </si>
  <si>
    <t>Last Month's  Cycle 21Unbilled (reversal)</t>
  </si>
  <si>
    <t>Revenue Class</t>
  </si>
  <si>
    <t>December 2019</t>
  </si>
  <si>
    <t>January 2020</t>
  </si>
  <si>
    <t>Current Month: January 2020</t>
  </si>
  <si>
    <t>Values</t>
  </si>
  <si>
    <t>Plan Description</t>
  </si>
  <si>
    <t xml:space="preserve"> KWHs</t>
  </si>
  <si>
    <t>Franchise Fee</t>
  </si>
  <si>
    <t xml:space="preserve"> Fuel</t>
  </si>
  <si>
    <t xml:space="preserve"> EnvRec</t>
  </si>
  <si>
    <t>Riverton Rider</t>
  </si>
  <si>
    <t>Property Tax</t>
  </si>
  <si>
    <t xml:space="preserve"> ExcessFclty</t>
  </si>
  <si>
    <t xml:space="preserve"> SWPP</t>
  </si>
  <si>
    <t xml:space="preserve"> EFF</t>
  </si>
  <si>
    <t xml:space="preserve"> ECP</t>
  </si>
  <si>
    <t xml:space="preserve"> LIAP</t>
  </si>
  <si>
    <t xml:space="preserve"> TDC</t>
  </si>
  <si>
    <t xml:space="preserve"> Total Revenue</t>
  </si>
  <si>
    <t>Residential Total</t>
  </si>
  <si>
    <t>Commercial Total</t>
  </si>
  <si>
    <t>Industrial Total</t>
  </si>
  <si>
    <t>Muni Street &amp; Highway Lighting Total</t>
  </si>
  <si>
    <t>Other Public Authority Total</t>
  </si>
  <si>
    <t>Interdepartmental Total</t>
  </si>
  <si>
    <t>Wholesale Municipalities Total</t>
  </si>
  <si>
    <t xml:space="preserve"> TaxCuts</t>
  </si>
  <si>
    <t>AR Total</t>
  </si>
  <si>
    <t>KS Total</t>
  </si>
  <si>
    <t>MO Total</t>
  </si>
  <si>
    <t>OK Total</t>
  </si>
  <si>
    <t>ER-2019-0374</t>
  </si>
  <si>
    <t>Exhibit 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</si>
</sst>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_);\(#,##0.00000\)"/>
    <numFmt numFmtId="165" formatCode="0.0%"/>
    <numFmt numFmtId="166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62"/>
      <name val="Arial"/>
      <family val="2"/>
    </font>
    <font>
      <sz val="10"/>
      <color indexed="62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0" fontId="1" fillId="0" borderId="0"/>
    <xf numFmtId="0" fontId="10" fillId="0" borderId="0">
      <alignment vertical="top"/>
    </xf>
    <xf numFmtId="0" fontId="13" fillId="0" borderId="0"/>
    <xf numFmtId="0" fontId="14" fillId="0" borderId="0"/>
    <xf numFmtId="0" fontId="15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9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8"/>
    <xf numFmtId="164" fontId="1" fillId="3" borderId="2" xfId="8" applyNumberFormat="1" applyFill="1" applyBorder="1"/>
    <xf numFmtId="0" fontId="4" fillId="0" borderId="0" xfId="8" applyFont="1" applyBorder="1"/>
    <xf numFmtId="37" fontId="4" fillId="0" borderId="0" xfId="8" applyNumberFormat="1" applyFont="1" applyBorder="1"/>
    <xf numFmtId="37" fontId="5" fillId="0" borderId="0" xfId="8" applyNumberFormat="1" applyFont="1" applyBorder="1"/>
    <xf numFmtId="164" fontId="1" fillId="0" borderId="0" xfId="8" applyNumberFormat="1" applyBorder="1"/>
    <xf numFmtId="164" fontId="1" fillId="3" borderId="3" xfId="8" applyNumberFormat="1" applyFill="1" applyBorder="1"/>
    <xf numFmtId="0" fontId="1" fillId="0" borderId="0" xfId="8" applyBorder="1"/>
    <xf numFmtId="0" fontId="1" fillId="0" borderId="4" xfId="8" applyBorder="1"/>
    <xf numFmtId="0" fontId="4" fillId="0" borderId="0" xfId="8" applyFont="1" applyFill="1" applyBorder="1"/>
    <xf numFmtId="37" fontId="5" fillId="0" borderId="5" xfId="8" applyNumberFormat="1" applyFont="1" applyBorder="1"/>
    <xf numFmtId="37" fontId="1" fillId="0" borderId="0" xfId="8" applyNumberFormat="1" applyBorder="1"/>
    <xf numFmtId="0" fontId="2" fillId="0" borderId="0" xfId="8" applyFont="1" applyBorder="1"/>
    <xf numFmtId="37" fontId="2" fillId="0" borderId="6" xfId="8" applyNumberFormat="1" applyFont="1" applyBorder="1"/>
    <xf numFmtId="37" fontId="1" fillId="0" borderId="7" xfId="8" applyNumberFormat="1" applyBorder="1"/>
    <xf numFmtId="37" fontId="1" fillId="0" borderId="5" xfId="8" applyNumberFormat="1" applyBorder="1"/>
    <xf numFmtId="164" fontId="1" fillId="0" borderId="8" xfId="8" applyNumberFormat="1" applyBorder="1"/>
    <xf numFmtId="0" fontId="1" fillId="0" borderId="7" xfId="8" applyBorder="1"/>
    <xf numFmtId="0" fontId="1" fillId="0" borderId="5" xfId="8" applyBorder="1"/>
    <xf numFmtId="0" fontId="1" fillId="0" borderId="8" xfId="8" applyBorder="1"/>
    <xf numFmtId="37" fontId="2" fillId="0" borderId="0" xfId="8" applyNumberFormat="1" applyFont="1" applyBorder="1"/>
    <xf numFmtId="164" fontId="2" fillId="0" borderId="0" xfId="8" applyNumberFormat="1" applyFont="1" applyBorder="1"/>
    <xf numFmtId="164" fontId="2" fillId="3" borderId="3" xfId="8" applyNumberFormat="1" applyFont="1" applyFill="1" applyBorder="1" applyAlignment="1"/>
    <xf numFmtId="164" fontId="2" fillId="3" borderId="3" xfId="8" applyNumberFormat="1" applyFont="1" applyFill="1" applyBorder="1"/>
    <xf numFmtId="37" fontId="2" fillId="0" borderId="4" xfId="8" applyNumberFormat="1" applyFont="1" applyBorder="1"/>
    <xf numFmtId="37" fontId="2" fillId="0" borderId="0" xfId="8" applyNumberFormat="1" applyFont="1" applyBorder="1" applyAlignment="1">
      <alignment horizontal="center"/>
    </xf>
    <xf numFmtId="164" fontId="2" fillId="0" borderId="0" xfId="8" applyNumberFormat="1" applyFont="1" applyBorder="1" applyAlignment="1">
      <alignment horizontal="center"/>
    </xf>
    <xf numFmtId="164" fontId="2" fillId="3" borderId="3" xfId="8" applyNumberFormat="1" applyFont="1" applyFill="1" applyBorder="1" applyAlignment="1">
      <alignment horizontal="center"/>
    </xf>
    <xf numFmtId="0" fontId="1" fillId="0" borderId="0" xfId="8" applyProtection="1"/>
    <xf numFmtId="37" fontId="3" fillId="0" borderId="0" xfId="8" applyNumberFormat="1" applyFont="1" applyBorder="1" applyAlignment="1">
      <alignment horizontal="center"/>
    </xf>
    <xf numFmtId="164" fontId="3" fillId="0" borderId="0" xfId="8" applyNumberFormat="1" applyFont="1" applyBorder="1" applyAlignment="1">
      <alignment horizontal="center"/>
    </xf>
    <xf numFmtId="164" fontId="3" fillId="3" borderId="3" xfId="8" applyNumberFormat="1" applyFont="1" applyFill="1" applyBorder="1" applyAlignment="1">
      <alignment horizontal="center"/>
    </xf>
    <xf numFmtId="37" fontId="3" fillId="0" borderId="4" xfId="8" applyNumberFormat="1" applyFont="1" applyBorder="1" applyAlignment="1">
      <alignment horizontal="center"/>
    </xf>
    <xf numFmtId="37" fontId="1" fillId="0" borderId="4" xfId="8" applyNumberFormat="1" applyBorder="1"/>
    <xf numFmtId="164" fontId="5" fillId="0" borderId="0" xfId="8" applyNumberFormat="1" applyFont="1" applyBorder="1"/>
    <xf numFmtId="37" fontId="6" fillId="0" borderId="0" xfId="8" applyNumberFormat="1" applyFont="1" applyBorder="1"/>
    <xf numFmtId="37" fontId="7" fillId="0" borderId="0" xfId="8" applyNumberFormat="1" applyFont="1" applyBorder="1"/>
    <xf numFmtId="37" fontId="7" fillId="0" borderId="4" xfId="8" applyNumberFormat="1" applyFont="1" applyBorder="1"/>
    <xf numFmtId="164" fontId="4" fillId="0" borderId="0" xfId="8" applyNumberFormat="1" applyFont="1" applyBorder="1"/>
    <xf numFmtId="37" fontId="1" fillId="0" borderId="0" xfId="8" applyNumberFormat="1"/>
    <xf numFmtId="37" fontId="6" fillId="0" borderId="0" xfId="8" applyNumberFormat="1" applyFont="1"/>
    <xf numFmtId="164" fontId="1" fillId="0" borderId="0" xfId="8" applyNumberFormat="1"/>
    <xf numFmtId="0" fontId="2" fillId="0" borderId="7" xfId="8" applyFont="1" applyBorder="1"/>
    <xf numFmtId="164" fontId="1" fillId="0" borderId="5" xfId="8" applyNumberFormat="1" applyBorder="1"/>
    <xf numFmtId="164" fontId="1" fillId="3" borderId="9" xfId="8" applyNumberFormat="1" applyFill="1" applyBorder="1"/>
    <xf numFmtId="37" fontId="1" fillId="0" borderId="8" xfId="8" applyNumberFormat="1" applyBorder="1"/>
    <xf numFmtId="37" fontId="1" fillId="0" borderId="0" xfId="8" applyNumberFormat="1" applyFill="1" applyBorder="1"/>
    <xf numFmtId="0" fontId="1" fillId="0" borderId="0" xfId="8" applyFill="1" applyBorder="1"/>
    <xf numFmtId="37" fontId="8" fillId="0" borderId="0" xfId="8" applyNumberFormat="1" applyFont="1" applyBorder="1"/>
    <xf numFmtId="37" fontId="7" fillId="0" borderId="0" xfId="8" applyNumberFormat="1" applyFont="1"/>
    <xf numFmtId="0" fontId="9" fillId="0" borderId="0" xfId="8" applyFont="1"/>
    <xf numFmtId="49" fontId="2" fillId="0" borderId="0" xfId="8" applyNumberFormat="1" applyFont="1" applyAlignment="1">
      <alignment horizontal="center"/>
    </xf>
    <xf numFmtId="37" fontId="5" fillId="0" borderId="0" xfId="8" applyNumberFormat="1" applyFont="1" applyFill="1" applyBorder="1"/>
    <xf numFmtId="0" fontId="1" fillId="0" borderId="0" xfId="8" applyFont="1" applyBorder="1"/>
    <xf numFmtId="166" fontId="36" fillId="0" borderId="0" xfId="74" applyNumberFormat="1" applyFont="1"/>
    <xf numFmtId="166" fontId="36" fillId="0" borderId="0" xfId="74" applyNumberFormat="1" applyFont="1" applyAlignment="1">
      <alignment horizontal="center"/>
    </xf>
    <xf numFmtId="166" fontId="0" fillId="0" borderId="0" xfId="74" applyNumberFormat="1" applyFont="1"/>
    <xf numFmtId="166" fontId="7" fillId="0" borderId="0" xfId="74" applyNumberFormat="1" applyFont="1" applyAlignment="1">
      <alignment horizontal="center"/>
    </xf>
    <xf numFmtId="37" fontId="37" fillId="0" borderId="0" xfId="74" applyNumberFormat="1" applyFont="1"/>
    <xf numFmtId="166" fontId="37" fillId="0" borderId="0" xfId="74" applyNumberFormat="1" applyFont="1"/>
    <xf numFmtId="37" fontId="0" fillId="0" borderId="0" xfId="74" applyNumberFormat="1" applyFont="1"/>
    <xf numFmtId="165" fontId="0" fillId="0" borderId="0" xfId="14" applyNumberFormat="1" applyFont="1"/>
    <xf numFmtId="37" fontId="37" fillId="0" borderId="5" xfId="74" applyNumberFormat="1" applyFont="1" applyBorder="1"/>
    <xf numFmtId="166" fontId="37" fillId="0" borderId="5" xfId="74" applyNumberFormat="1" applyFont="1" applyBorder="1"/>
    <xf numFmtId="37" fontId="0" fillId="0" borderId="5" xfId="74" applyNumberFormat="1" applyFont="1" applyBorder="1"/>
    <xf numFmtId="166" fontId="0" fillId="0" borderId="6" xfId="74" applyNumberFormat="1" applyFont="1" applyBorder="1"/>
    <xf numFmtId="37" fontId="0" fillId="0" borderId="6" xfId="74" applyNumberFormat="1" applyFont="1" applyBorder="1"/>
    <xf numFmtId="166" fontId="0" fillId="0" borderId="0" xfId="74" applyNumberFormat="1" applyFont="1" applyBorder="1"/>
    <xf numFmtId="43" fontId="0" fillId="0" borderId="0" xfId="74" applyNumberFormat="1" applyFont="1"/>
    <xf numFmtId="39" fontId="0" fillId="0" borderId="0" xfId="74" applyNumberFormat="1" applyFont="1"/>
    <xf numFmtId="43" fontId="37" fillId="0" borderId="0" xfId="74" applyNumberFormat="1" applyFont="1"/>
    <xf numFmtId="43" fontId="37" fillId="0" borderId="5" xfId="74" applyNumberFormat="1" applyFont="1" applyBorder="1"/>
    <xf numFmtId="39" fontId="0" fillId="0" borderId="5" xfId="74" applyNumberFormat="1" applyFont="1" applyBorder="1"/>
    <xf numFmtId="43" fontId="0" fillId="0" borderId="6" xfId="74" applyNumberFormat="1" applyFont="1" applyBorder="1"/>
    <xf numFmtId="39" fontId="0" fillId="0" borderId="6" xfId="74" applyNumberFormat="1" applyFont="1" applyBorder="1"/>
    <xf numFmtId="166" fontId="0" fillId="0" borderId="11" xfId="74" applyNumberFormat="1" applyFont="1" applyBorder="1"/>
    <xf numFmtId="37" fontId="0" fillId="0" borderId="0" xfId="74" applyNumberFormat="1" applyFont="1" applyBorder="1"/>
    <xf numFmtId="166" fontId="5" fillId="0" borderId="0" xfId="74" applyNumberFormat="1" applyFont="1" applyBorder="1"/>
    <xf numFmtId="166" fontId="0" fillId="0" borderId="5" xfId="74" applyNumberFormat="1" applyFont="1" applyBorder="1"/>
    <xf numFmtId="43" fontId="0" fillId="0" borderId="0" xfId="74" applyNumberFormat="1" applyFont="1" applyFill="1" applyBorder="1"/>
    <xf numFmtId="43" fontId="0" fillId="0" borderId="0" xfId="74" applyNumberFormat="1" applyFont="1" applyBorder="1"/>
    <xf numFmtId="43" fontId="5" fillId="0" borderId="0" xfId="74" applyNumberFormat="1" applyFont="1" applyBorder="1"/>
    <xf numFmtId="43" fontId="0" fillId="0" borderId="5" xfId="74" applyNumberFormat="1" applyFont="1" applyBorder="1"/>
    <xf numFmtId="43" fontId="37" fillId="0" borderId="0" xfId="74" applyNumberFormat="1" applyFont="1" applyFill="1" applyBorder="1"/>
    <xf numFmtId="37" fontId="37" fillId="0" borderId="0" xfId="74" applyNumberFormat="1" applyFont="1" applyFill="1"/>
    <xf numFmtId="166" fontId="37" fillId="0" borderId="0" xfId="74" applyNumberFormat="1" applyFont="1" applyFill="1"/>
    <xf numFmtId="37" fontId="37" fillId="0" borderId="5" xfId="74" applyNumberFormat="1" applyFont="1" applyFill="1" applyBorder="1"/>
    <xf numFmtId="166" fontId="37" fillId="0" borderId="5" xfId="74" applyNumberFormat="1" applyFont="1" applyFill="1" applyBorder="1"/>
    <xf numFmtId="166" fontId="37" fillId="0" borderId="0" xfId="74" applyNumberFormat="1" applyFont="1" applyBorder="1"/>
    <xf numFmtId="43" fontId="37" fillId="0" borderId="0" xfId="74" applyNumberFormat="1" applyFont="1" applyBorder="1"/>
    <xf numFmtId="43" fontId="37" fillId="0" borderId="0" xfId="74" applyNumberFormat="1" applyFont="1" applyFill="1"/>
    <xf numFmtId="37" fontId="0" fillId="0" borderId="0" xfId="74" applyNumberFormat="1" applyFont="1" applyFill="1"/>
    <xf numFmtId="166" fontId="40" fillId="0" borderId="0" xfId="74" applyNumberFormat="1" applyFont="1" applyBorder="1"/>
    <xf numFmtId="37" fontId="40" fillId="0" borderId="0" xfId="74" applyNumberFormat="1" applyFont="1"/>
    <xf numFmtId="165" fontId="40" fillId="0" borderId="0" xfId="14" applyNumberFormat="1" applyFont="1"/>
    <xf numFmtId="10" fontId="0" fillId="0" borderId="0" xfId="14" applyNumberFormat="1" applyFont="1"/>
    <xf numFmtId="43" fontId="1" fillId="0" borderId="6" xfId="74" applyNumberFormat="1" applyFont="1" applyFill="1" applyBorder="1"/>
    <xf numFmtId="0" fontId="2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37" fontId="0" fillId="0" borderId="0" xfId="0" applyNumberFormat="1"/>
    <xf numFmtId="166" fontId="0" fillId="0" borderId="0" xfId="0" applyNumberFormat="1"/>
    <xf numFmtId="0" fontId="0" fillId="0" borderId="0" xfId="0" quotePrefix="1"/>
    <xf numFmtId="37" fontId="0" fillId="0" borderId="6" xfId="0" applyNumberFormat="1" applyBorder="1"/>
    <xf numFmtId="37" fontId="0" fillId="0" borderId="0" xfId="0" applyNumberFormat="1" applyBorder="1"/>
    <xf numFmtId="37" fontId="37" fillId="0" borderId="0" xfId="0" applyNumberFormat="1" applyFont="1"/>
    <xf numFmtId="37" fontId="37" fillId="0" borderId="0" xfId="0" applyNumberFormat="1" applyFont="1" applyBorder="1"/>
    <xf numFmtId="0" fontId="1" fillId="0" borderId="0" xfId="0" applyFont="1"/>
    <xf numFmtId="37" fontId="37" fillId="0" borderId="0" xfId="0" applyNumberFormat="1" applyFont="1" applyFill="1" applyBorder="1"/>
    <xf numFmtId="37" fontId="37" fillId="0" borderId="5" xfId="0" applyNumberFormat="1" applyFont="1" applyBorder="1"/>
    <xf numFmtId="39" fontId="0" fillId="0" borderId="0" xfId="0" applyNumberFormat="1"/>
    <xf numFmtId="39" fontId="0" fillId="0" borderId="0" xfId="0" applyNumberFormat="1" applyBorder="1"/>
    <xf numFmtId="39" fontId="37" fillId="0" borderId="0" xfId="0" applyNumberFormat="1" applyFont="1"/>
    <xf numFmtId="39" fontId="37" fillId="0" borderId="5" xfId="0" applyNumberFormat="1" applyFont="1" applyBorder="1"/>
    <xf numFmtId="39" fontId="0" fillId="0" borderId="6" xfId="0" applyNumberFormat="1" applyBorder="1"/>
    <xf numFmtId="43" fontId="37" fillId="0" borderId="0" xfId="0" applyNumberFormat="1" applyFont="1"/>
    <xf numFmtId="37" fontId="0" fillId="0" borderId="0" xfId="0" applyNumberFormat="1" applyFill="1"/>
    <xf numFmtId="37" fontId="0" fillId="0" borderId="11" xfId="0" applyNumberFormat="1" applyBorder="1"/>
    <xf numFmtId="39" fontId="0" fillId="0" borderId="0" xfId="0" applyNumberFormat="1" applyFill="1"/>
    <xf numFmtId="39" fontId="37" fillId="0" borderId="0" xfId="0" applyNumberFormat="1" applyFont="1" applyFill="1"/>
    <xf numFmtId="39" fontId="37" fillId="0" borderId="5" xfId="0" applyNumberFormat="1" applyFont="1" applyFill="1" applyBorder="1"/>
    <xf numFmtId="37" fontId="0" fillId="0" borderId="0" xfId="0" applyNumberFormat="1" applyFill="1" applyBorder="1"/>
    <xf numFmtId="37" fontId="5" fillId="0" borderId="0" xfId="0" applyNumberFormat="1" applyFont="1" applyBorder="1"/>
    <xf numFmtId="37" fontId="0" fillId="0" borderId="5" xfId="0" applyNumberFormat="1" applyBorder="1"/>
    <xf numFmtId="37" fontId="0" fillId="0" borderId="5" xfId="0" applyNumberFormat="1" applyFill="1" applyBorder="1"/>
    <xf numFmtId="37" fontId="0" fillId="0" borderId="6" xfId="0" applyNumberFormat="1" applyFill="1" applyBorder="1"/>
    <xf numFmtId="39" fontId="0" fillId="0" borderId="0" xfId="0" applyNumberFormat="1" applyFill="1" applyBorder="1"/>
    <xf numFmtId="39" fontId="5" fillId="0" borderId="0" xfId="0" applyNumberFormat="1" applyFont="1" applyFill="1" applyBorder="1"/>
    <xf numFmtId="39" fontId="5" fillId="0" borderId="0" xfId="0" applyNumberFormat="1" applyFont="1" applyBorder="1"/>
    <xf numFmtId="39" fontId="37" fillId="0" borderId="0" xfId="0" applyNumberFormat="1" applyFont="1" applyFill="1" applyBorder="1"/>
    <xf numFmtId="39" fontId="0" fillId="0" borderId="5" xfId="0" applyNumberFormat="1" applyFill="1" applyBorder="1"/>
    <xf numFmtId="39" fontId="0" fillId="0" borderId="5" xfId="0" applyNumberFormat="1" applyBorder="1"/>
    <xf numFmtId="39" fontId="37" fillId="0" borderId="0" xfId="0" applyNumberFormat="1" applyFont="1" applyBorder="1"/>
    <xf numFmtId="43" fontId="37" fillId="0" borderId="5" xfId="0" applyNumberFormat="1" applyFont="1" applyBorder="1"/>
    <xf numFmtId="49" fontId="0" fillId="0" borderId="0" xfId="0" applyNumberFormat="1" applyBorder="1"/>
    <xf numFmtId="37" fontId="38" fillId="0" borderId="0" xfId="0" applyNumberFormat="1" applyFont="1" applyFill="1"/>
    <xf numFmtId="0" fontId="40" fillId="0" borderId="0" xfId="0" applyFont="1"/>
    <xf numFmtId="37" fontId="40" fillId="0" borderId="0" xfId="0" applyNumberFormat="1" applyFont="1"/>
    <xf numFmtId="37" fontId="40" fillId="0" borderId="0" xfId="0" applyNumberFormat="1" applyFont="1" applyBorder="1"/>
    <xf numFmtId="39" fontId="1" fillId="0" borderId="6" xfId="0" applyNumberFormat="1" applyFont="1" applyFill="1" applyBorder="1"/>
    <xf numFmtId="39" fontId="0" fillId="0" borderId="6" xfId="0" applyNumberFormat="1" applyFill="1" applyBorder="1"/>
    <xf numFmtId="39" fontId="1" fillId="0" borderId="6" xfId="0" applyNumberFormat="1" applyFont="1" applyBorder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center"/>
    </xf>
    <xf numFmtId="0" fontId="2" fillId="0" borderId="0" xfId="0" applyFont="1" applyBorder="1"/>
    <xf numFmtId="37" fontId="5" fillId="0" borderId="0" xfId="0" applyNumberFormat="1" applyFont="1" applyFill="1" applyBorder="1"/>
    <xf numFmtId="43" fontId="0" fillId="0" borderId="0" xfId="83" applyFont="1"/>
    <xf numFmtId="166" fontId="0" fillId="0" borderId="0" xfId="0" applyNumberFormat="1" applyAlignment="1">
      <alignment horizontal="center"/>
    </xf>
    <xf numFmtId="41" fontId="0" fillId="0" borderId="0" xfId="0" applyNumberFormat="1"/>
    <xf numFmtId="43" fontId="0" fillId="0" borderId="0" xfId="0" applyNumberFormat="1"/>
    <xf numFmtId="0" fontId="0" fillId="0" borderId="0" xfId="0" pivotButton="1" applyAlignment="1">
      <alignment horizontal="center"/>
    </xf>
    <xf numFmtId="166" fontId="0" fillId="0" borderId="0" xfId="0" pivotButton="1" applyNumberFormat="1"/>
    <xf numFmtId="0" fontId="1" fillId="0" borderId="0" xfId="8" applyAlignment="1">
      <alignment horizontal="right"/>
    </xf>
    <xf numFmtId="0" fontId="2" fillId="0" borderId="13" xfId="8" applyFont="1" applyBorder="1" applyAlignment="1">
      <alignment horizontal="center"/>
    </xf>
    <xf numFmtId="0" fontId="2" fillId="0" borderId="0" xfId="8" applyFont="1" applyBorder="1" applyAlignment="1">
      <alignment horizontal="center"/>
    </xf>
    <xf numFmtId="0" fontId="2" fillId="0" borderId="4" xfId="8" applyFont="1" applyBorder="1" applyAlignment="1">
      <alignment horizontal="center"/>
    </xf>
    <xf numFmtId="0" fontId="2" fillId="0" borderId="0" xfId="8" applyFont="1" applyAlignment="1">
      <alignment horizontal="center"/>
    </xf>
    <xf numFmtId="49" fontId="2" fillId="0" borderId="0" xfId="8" quotePrefix="1" applyNumberFormat="1" applyFont="1" applyAlignment="1">
      <alignment horizontal="center"/>
    </xf>
    <xf numFmtId="49" fontId="2" fillId="0" borderId="0" xfId="8" applyNumberFormat="1" applyFont="1" applyAlignment="1">
      <alignment horizontal="center"/>
    </xf>
    <xf numFmtId="49" fontId="2" fillId="0" borderId="5" xfId="8" applyNumberFormat="1" applyFont="1" applyBorder="1" applyAlignment="1">
      <alignment horizontal="center"/>
    </xf>
    <xf numFmtId="49" fontId="3" fillId="0" borderId="10" xfId="8" applyNumberFormat="1" applyFont="1" applyBorder="1" applyAlignment="1">
      <alignment horizontal="center"/>
    </xf>
    <xf numFmtId="49" fontId="3" fillId="0" borderId="11" xfId="8" applyNumberFormat="1" applyFont="1" applyBorder="1" applyAlignment="1">
      <alignment horizontal="center"/>
    </xf>
    <xf numFmtId="49" fontId="3" fillId="0" borderId="12" xfId="8" applyNumberFormat="1" applyFont="1" applyBorder="1" applyAlignment="1">
      <alignment horizontal="center"/>
    </xf>
    <xf numFmtId="0" fontId="3" fillId="0" borderId="10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3" fillId="0" borderId="12" xfId="8" applyFont="1" applyBorder="1" applyAlignment="1">
      <alignment horizontal="center"/>
    </xf>
    <xf numFmtId="0" fontId="36" fillId="0" borderId="0" xfId="0" applyFont="1" applyBorder="1" applyAlignment="1">
      <alignment horizontal="center"/>
    </xf>
  </cellXfs>
  <cellStyles count="84">
    <cellStyle name="Comma" xfId="83" builtinId="3"/>
    <cellStyle name="Comma 10" xfId="26"/>
    <cellStyle name="Comma 11" xfId="29"/>
    <cellStyle name="Comma 12" xfId="31"/>
    <cellStyle name="Comma 13" xfId="33"/>
    <cellStyle name="Comma 14" xfId="36"/>
    <cellStyle name="Comma 15" xfId="38"/>
    <cellStyle name="Comma 16" xfId="39"/>
    <cellStyle name="Comma 17" xfId="41"/>
    <cellStyle name="Comma 18" xfId="43"/>
    <cellStyle name="Comma 19" xfId="45"/>
    <cellStyle name="Comma 2" xfId="1"/>
    <cellStyle name="Comma 2 2" xfId="74"/>
    <cellStyle name="Comma 20" xfId="49"/>
    <cellStyle name="Comma 21" xfId="51"/>
    <cellStyle name="Comma 22" xfId="52"/>
    <cellStyle name="Comma 23" xfId="54"/>
    <cellStyle name="Comma 24" xfId="56"/>
    <cellStyle name="Comma 25" xfId="58"/>
    <cellStyle name="Comma 26" xfId="61"/>
    <cellStyle name="Comma 27" xfId="65"/>
    <cellStyle name="Comma 28" xfId="68"/>
    <cellStyle name="Comma 29" xfId="70"/>
    <cellStyle name="Comma 3" xfId="2"/>
    <cellStyle name="Comma 30" xfId="72"/>
    <cellStyle name="Comma 31" xfId="76"/>
    <cellStyle name="Comma 32" xfId="78"/>
    <cellStyle name="Comma 33" xfId="80"/>
    <cellStyle name="Comma 34" xfId="82"/>
    <cellStyle name="Comma 4" xfId="3"/>
    <cellStyle name="Comma 5" xfId="4"/>
    <cellStyle name="Comma 6" xfId="5"/>
    <cellStyle name="Comma 7" xfId="6"/>
    <cellStyle name="Comma 8" xfId="7"/>
    <cellStyle name="Comma 9" xfId="24"/>
    <cellStyle name="Currency 2" xfId="47"/>
    <cellStyle name="Normal" xfId="0" builtinId="0"/>
    <cellStyle name="Normal 10" xfId="35"/>
    <cellStyle name="Normal 11" xfId="40"/>
    <cellStyle name="Normal 12" xfId="44"/>
    <cellStyle name="Normal 13" xfId="48"/>
    <cellStyle name="Normal 14" xfId="53"/>
    <cellStyle name="Normal 15" xfId="57"/>
    <cellStyle name="Normal 16" xfId="60"/>
    <cellStyle name="Normal 17" xfId="63"/>
    <cellStyle name="Normal 18" xfId="64"/>
    <cellStyle name="Normal 19" xfId="67"/>
    <cellStyle name="Normal 2" xfId="8"/>
    <cellStyle name="Normal 20" xfId="71"/>
    <cellStyle name="Normal 21" xfId="75"/>
    <cellStyle name="Normal 22" xfId="79"/>
    <cellStyle name="Normal 3" xfId="9"/>
    <cellStyle name="Normal 4" xfId="10"/>
    <cellStyle name="Normal 5" xfId="11"/>
    <cellStyle name="Normal 6" xfId="12"/>
    <cellStyle name="Normal 7" xfId="25"/>
    <cellStyle name="Normal 8" xfId="28"/>
    <cellStyle name="Normal 9" xfId="32"/>
    <cellStyle name="Percent 10" xfId="37"/>
    <cellStyle name="Percent 11" xfId="42"/>
    <cellStyle name="Percent 12" xfId="46"/>
    <cellStyle name="Percent 13" xfId="50"/>
    <cellStyle name="Percent 14" xfId="55"/>
    <cellStyle name="Percent 15" xfId="59"/>
    <cellStyle name="Percent 16" xfId="62"/>
    <cellStyle name="Percent 17" xfId="66"/>
    <cellStyle name="Percent 18" xfId="69"/>
    <cellStyle name="Percent 19" xfId="73"/>
    <cellStyle name="Percent 2" xfId="13"/>
    <cellStyle name="Percent 20" xfId="77"/>
    <cellStyle name="Percent 21" xfId="81"/>
    <cellStyle name="Percent 3" xfId="14"/>
    <cellStyle name="Percent 4" xfId="15"/>
    <cellStyle name="Percent 5" xfId="16"/>
    <cellStyle name="Percent 6" xfId="17"/>
    <cellStyle name="Percent 7" xfId="27"/>
    <cellStyle name="Percent 8" xfId="30"/>
    <cellStyle name="Percent 9" xfId="34"/>
    <cellStyle name="PSChar" xfId="18"/>
    <cellStyle name="PSDate" xfId="19"/>
    <cellStyle name="PSDec" xfId="20"/>
    <cellStyle name="PSHeading" xfId="21"/>
    <cellStyle name="PSInt" xfId="22"/>
    <cellStyle name="PSSpacer" xfId="23"/>
  </cellStyles>
  <dxfs count="25">
    <dxf>
      <numFmt numFmtId="3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evenue%20Accounting/Electric/Closing/2020/Electric/012020/012020%20Electric%20Revenue%20by%20Rat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e Wolfe" refreshedDate="43879.479321643521" createdVersion="5" refreshedVersion="5" minRefreshableVersion="3" recordCount="612">
  <cacheSource type="worksheet">
    <worksheetSource ref="A1:AY1048576" sheet="Data" r:id="rId2"/>
  </cacheSource>
  <cacheFields count="54">
    <cacheField name="St" numFmtId="0">
      <sharedItems containsBlank="1" count="6">
        <s v=""/>
        <s v="AR"/>
        <s v="KS"/>
        <s v="MO"/>
        <s v="OK"/>
        <m/>
      </sharedItems>
    </cacheField>
    <cacheField name="District_Name" numFmtId="0">
      <sharedItems containsBlank="1"/>
    </cacheField>
    <cacheField name="Package_Name" numFmtId="0">
      <sharedItems containsBlank="1"/>
    </cacheField>
    <cacheField name="Revenue_Class_Desc" numFmtId="0">
      <sharedItems containsBlank="1"/>
    </cacheField>
    <cacheField name="Plan_Desc" numFmtId="0">
      <sharedItems containsBlank="1"/>
    </cacheField>
    <cacheField name="KWhConsum" numFmtId="0">
      <sharedItems containsString="0" containsBlank="1" containsNumber="1" minValue="-59993400" maxValue="60044021"/>
    </cacheField>
    <cacheField name="UsageCharge" numFmtId="0">
      <sharedItems containsString="0" containsBlank="1" containsNumber="1" minValue="-7102018.6900000004" maxValue="7108442.5899999999"/>
    </cacheField>
    <cacheField name="FranchiseFee" numFmtId="0">
      <sharedItems containsString="0" containsBlank="1" containsNumber="1" minValue="-270138.28999999998" maxValue="270385.57"/>
    </cacheField>
    <cacheField name="FuelCharge" numFmtId="0">
      <sharedItems containsString="0" containsBlank="1" containsNumber="1" minValue="-3010.89" maxValue="455858.01"/>
    </cacheField>
    <cacheField name="ECP" numFmtId="0">
      <sharedItems containsString="0" containsBlank="1" containsNumber="1" containsInteger="1" minValue="0" maxValue="0"/>
    </cacheField>
    <cacheField name="CogenChgAmt" numFmtId="0">
      <sharedItems containsString="0" containsBlank="1" containsNumber="1" minValue="-3780.88" maxValue="0"/>
    </cacheField>
    <cacheField name="CogenUsage" numFmtId="0">
      <sharedItems containsString="0" containsBlank="1" containsNumber="1" minValue="-975012.03438395401" maxValue="0"/>
    </cacheField>
    <cacheField name="FAC" numFmtId="0">
      <sharedItems containsString="0" containsBlank="1" containsNumber="1" minValue="-90066.04" maxValue="715.74"/>
    </cacheField>
    <cacheField name="EnrgyCstRcvry" numFmtId="0">
      <sharedItems containsString="0" containsBlank="1" containsNumber="1" minValue="-1822.33" maxValue="163247.91"/>
    </cacheField>
    <cacheField name="EnergyEffcyRcvry" numFmtId="0">
      <sharedItems containsString="0" containsBlank="1" containsNumber="1" minValue="-117.12" maxValue="8668.34"/>
    </cacheField>
    <cacheField name="EFF" numFmtId="0">
      <sharedItems containsString="0" containsBlank="1" containsNumber="1" minValue="-42595.32" maxValue="42626.34"/>
    </cacheField>
    <cacheField name="TcrChg" numFmtId="0">
      <sharedItems containsString="0" containsBlank="1" containsNumber="1" minValue="-204.36" maxValue="14626.76"/>
    </cacheField>
    <cacheField name="EnergyCostAdj" numFmtId="0">
      <sharedItems containsString="0" containsBlank="1" containsNumber="1" minValue="-42.36" maxValue="92773.49"/>
    </cacheField>
    <cacheField name="EnvRec" numFmtId="0">
      <sharedItems containsString="0" containsBlank="1" containsNumber="1" minValue="-234.97" maxValue="16038.67"/>
    </cacheField>
    <cacheField name="RivertonRider" numFmtId="0">
      <sharedItems containsString="0" containsBlank="1" containsNumber="1" minValue="-304.95" maxValue="22195.07"/>
    </cacheField>
    <cacheField name="ProperTax" numFmtId="0">
      <sharedItems containsString="0" containsBlank="1" containsNumber="1" minValue="-118.8" maxValue="4931.38"/>
    </cacheField>
    <cacheField name="WaterPrimacy" numFmtId="0">
      <sharedItems containsString="0" containsBlank="1" containsNumber="1" minValue="0" maxValue="7.44"/>
    </cacheField>
    <cacheField name="HydrantRntl" numFmtId="0">
      <sharedItems containsString="0" containsBlank="1" containsNumber="1" minValue="0" maxValue="4022.18"/>
    </cacheField>
    <cacheField name="ExcessFclty" numFmtId="0">
      <sharedItems containsString="0" containsBlank="1" containsNumber="1" minValue="0" maxValue="27155.02"/>
    </cacheField>
    <cacheField name="StrmRcvry" numFmtId="0">
      <sharedItems containsString="0" containsBlank="1" containsNumber="1" containsInteger="1" minValue="0" maxValue="0"/>
    </cacheField>
    <cacheField name="DsmRec" numFmtId="0">
      <sharedItems containsString="0" containsBlank="1" containsNumber="1" containsInteger="1" minValue="0" maxValue="0"/>
    </cacheField>
    <cacheField name="CapRec" numFmtId="0">
      <sharedItems containsString="0" containsBlank="1" containsNumber="1" containsInteger="1" minValue="0" maxValue="0"/>
    </cacheField>
    <cacheField name="SWPP" numFmtId="0">
      <sharedItems containsString="0" containsBlank="1" containsNumber="1" minValue="-98.97" maxValue="3466.25"/>
    </cacheField>
    <cacheField name="IR Added" numFmtId="0">
      <sharedItems containsString="0" containsBlank="1" containsNumber="1" containsInteger="1" minValue="0" maxValue="0"/>
    </cacheField>
    <cacheField name="IRCredit" numFmtId="0">
      <sharedItems containsString="0" containsBlank="1" containsNumber="1" containsInteger="1" minValue="-1012" maxValue="0"/>
    </cacheField>
    <cacheField name="IRPenalty" numFmtId="0">
      <sharedItems containsString="0" containsBlank="1" containsNumber="1" containsInteger="1" minValue="0" maxValue="0"/>
    </cacheField>
    <cacheField name="ReconectChg" numFmtId="0">
      <sharedItems containsString="0" containsBlank="1" containsNumber="1" containsInteger="1" minValue="0" maxValue="90"/>
    </cacheField>
    <cacheField name="RecAftHr" numFmtId="0">
      <sharedItems containsString="0" containsBlank="1" containsNumber="1" containsInteger="1" minValue="0" maxValue="0"/>
    </cacheField>
    <cacheField name="TripChg" numFmtId="0">
      <sharedItems containsString="0" containsBlank="1" containsNumber="1" containsInteger="1" minValue="-15" maxValue="30"/>
    </cacheField>
    <cacheField name="LateFee" numFmtId="0">
      <sharedItems containsString="0" containsBlank="1" containsNumber="1" minValue="0" maxValue="19295.66"/>
    </cacheField>
    <cacheField name="ReturnChkFee" numFmtId="0">
      <sharedItems containsString="0" containsBlank="1" containsNumber="1" containsInteger="1" minValue="0" maxValue="1060"/>
    </cacheField>
    <cacheField name="DepInt" numFmtId="0">
      <sharedItems containsString="0" containsBlank="1" containsNumber="1" minValue="-87416.1" maxValue="0"/>
    </cacheField>
    <cacheField name="Tax_Amt" numFmtId="0">
      <sharedItems containsString="0" containsBlank="1" containsNumber="1" minValue="-32839.26" maxValue="530584.43999999994"/>
    </cacheField>
    <cacheField name="TaxCuts" numFmtId="0">
      <sharedItems containsString="0" containsBlank="1" containsNumber="1" minValue="-301420.99" maxValue="301166.87"/>
    </cacheField>
    <cacheField name="TaxChange" numFmtId="0">
      <sharedItems containsString="0" containsBlank="1" containsNumber="1" minValue="0" maxValue="483.53"/>
    </cacheField>
    <cacheField name="TDC" numFmtId="0">
      <sharedItems containsString="0" containsBlank="1" containsNumber="1" minValue="-966.6" maxValue="49800.480000000003"/>
    </cacheField>
    <cacheField name="LIAP" numFmtId="0">
      <sharedItems containsString="0" containsBlank="1" containsNumber="1" minValue="-2294.85" maxValue="0"/>
    </cacheField>
    <cacheField name="InterimEnergyChg" numFmtId="0">
      <sharedItems containsString="0" containsBlank="1" containsNumber="1" containsInteger="1" minValue="0" maxValue="0"/>
    </cacheField>
    <cacheField name="InterimEnergyCredit" numFmtId="0">
      <sharedItems containsString="0" containsBlank="1" containsNumber="1" containsInteger="1" minValue="0" maxValue="0"/>
    </cacheField>
    <cacheField name="ECA" numFmtId="0">
      <sharedItems containsString="0" containsBlank="1" containsNumber="1" minValue="-42.36" maxValue="96920.340000000011"/>
    </cacheField>
    <cacheField name="ACA" numFmtId="0">
      <sharedItems containsString="0" containsBlank="1" containsNumber="1" minValue="-4146.8500000000004" maxValue="0"/>
    </cacheField>
    <cacheField name="ACA Rev" numFmtId="0">
      <sharedItems containsString="0" containsBlank="1" containsNumber="1" minValue="0" maxValue="11880.15"/>
    </cacheField>
    <cacheField name="ECA Rev" numFmtId="0">
      <sharedItems containsString="0" containsBlank="1" containsNumber="1" minValue="-42.36" maxValue="80893.340000000011"/>
    </cacheField>
    <cacheField name="Revenue Class" numFmtId="0">
      <sharedItems containsBlank="1" count="14">
        <s v="Residential"/>
        <s v="Commercial"/>
        <s v="Industrial"/>
        <s v="Other Public Authority"/>
        <s v="Muni Street &amp; Highway Lighting"/>
        <s v="Interdepartmental"/>
        <s v="Wholesale Municipalities"/>
        <m/>
        <s v="WA-Municipal Buildings" u="1"/>
        <s v="WA-Industrial" u="1"/>
        <s v="WA-Interdepartmental" u="1"/>
        <s v="WA-Municipal Pumping" u="1"/>
        <s v="WA-Commercial" u="1"/>
        <s v="WA-Residential" u="1"/>
      </sharedItems>
    </cacheField>
    <cacheField name="Plan Description" numFmtId="0">
      <sharedItems containsBlank="1" count="28">
        <s v=""/>
        <s v="CB-Commercial"/>
        <s v="GP-General Power"/>
        <s v="LS-Special Lighting"/>
        <s v="PT-Transmission"/>
        <s v="NM-Net Metering"/>
        <s v="RG-Residential"/>
        <s v="PL-Private Lighting"/>
        <s v="SPL-Municipal St Lighting"/>
        <s v="SH-Small Heating"/>
        <s v="TEB-Total Electric Bldg"/>
        <s v="RG-Residential Water Heat"/>
        <s v="RH-Residential Total Elec"/>
        <s v="GFR-Chetopa"/>
        <s v="LP-Large Power"/>
        <s v="PFM-Feed Mill/Grain Elev"/>
        <s v="MS-Miscellaneous"/>
        <s v="Oil Pipe GP-General Power"/>
        <s v="RGL-Residential Pilot"/>
        <s v="GFR-Monett"/>
        <s v="GFR-Mt Vernon"/>
        <s v="WA-Water"/>
        <s v="Oil Pipe LP-Large Power"/>
        <s v="GFR-Lockwood"/>
        <s v="SC-P PRAXAIR Transmission"/>
        <s v="Oil Pipe PT-Transmission"/>
        <s v="NEB-Optional Net Billing"/>
        <m/>
      </sharedItems>
    </cacheField>
    <cacheField name="Cust Count" numFmtId="0">
      <sharedItems containsString="0" containsBlank="1" containsNumber="1" containsInteger="1" minValue="0" maxValue="131433"/>
    </cacheField>
    <cacheField name="KWHs" numFmtId="0" formula="ROUND(KWhConsum,0)" databaseField="0"/>
    <cacheField name="Fuel" numFmtId="0" formula="FuelCharge+FAC+EnrgyCstRcvry+EnergyCostAdj" databaseField="0"/>
    <cacheField name="Total Revenue" numFmtId="0" formula="UsageCharge+FranchiseFee+Fuel+EnvRec+RivertonRider+ProperTax+ExcessFclty+SWPP+EnergyEffcyRcvry+TcrChg+ECP+TaxCuts+TDC+EFF+LIAP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2">
  <r>
    <x v="0"/>
    <s v=""/>
    <s v="Project Help"/>
    <s v="Residential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0"/>
    <n v="0"/>
  </r>
  <r>
    <x v="1"/>
    <s v="Gravette"/>
    <s v="Electric"/>
    <s v="Commerc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"/>
    <n v="625"/>
  </r>
  <r>
    <x v="1"/>
    <s v="Gravette"/>
    <s v="Electric"/>
    <s v="Commerc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"/>
    <n v="60"/>
  </r>
  <r>
    <x v="1"/>
    <s v="Gravette"/>
    <s v="Electric"/>
    <s v="Commercial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3"/>
    <n v="2"/>
  </r>
  <r>
    <x v="1"/>
    <s v="Gravette"/>
    <s v="Electric"/>
    <s v="Industr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"/>
    <n v="1"/>
  </r>
  <r>
    <x v="1"/>
    <s v="Gravette"/>
    <s v="Electric"/>
    <s v="Industr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n v="4"/>
  </r>
  <r>
    <x v="1"/>
    <s v="Gravette"/>
    <s v="Electric"/>
    <s v="Industrial"/>
    <s v="PT-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4"/>
    <n v="4"/>
  </r>
  <r>
    <x v="1"/>
    <s v="Gravette"/>
    <s v="Electric"/>
    <s v="Municipal Buildings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56"/>
  </r>
  <r>
    <x v="1"/>
    <s v="Gravette"/>
    <s v="Electric"/>
    <s v="Municipal Other Light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1"/>
    <n v="24"/>
  </r>
  <r>
    <x v="1"/>
    <s v="Gravette"/>
    <s v="Electric"/>
    <s v="Municipal Other Lighting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3"/>
    <n v="6"/>
  </r>
  <r>
    <x v="1"/>
    <s v="Gravette"/>
    <s v="Electric"/>
    <s v="Municipal Pump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22"/>
  </r>
  <r>
    <x v="1"/>
    <s v="Gravette"/>
    <s v="Electric"/>
    <s v="Municipal Pumping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5"/>
  </r>
  <r>
    <x v="1"/>
    <s v="Gravette"/>
    <s v="Electric"/>
    <s v="Residential"/>
    <s v="NM-Net Meter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5"/>
    <n v="0"/>
  </r>
  <r>
    <x v="1"/>
    <s v="Gravette"/>
    <s v="Electric"/>
    <s v="Residential"/>
    <s v="RG-Resident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6"/>
    <n v="4024"/>
  </r>
  <r>
    <x v="1"/>
    <s v="Gravette"/>
    <s v="Lighting"/>
    <s v="Commerc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7"/>
    <n v="4"/>
  </r>
  <r>
    <x v="1"/>
    <s v="Gravette"/>
    <s v="Lighting"/>
    <s v="Industr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7"/>
    <n v="0"/>
  </r>
  <r>
    <x v="1"/>
    <s v="Gravette"/>
    <s v="Lighting"/>
    <s v="Municipal Buildings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7"/>
    <n v="0"/>
  </r>
  <r>
    <x v="1"/>
    <s v="Gravette"/>
    <s v="Lighting"/>
    <s v="Municipal Other Lighting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7"/>
    <n v="0"/>
  </r>
  <r>
    <x v="1"/>
    <s v="Gravette"/>
    <s v="Lighting"/>
    <s v="Municipal Street Lighting"/>
    <s v="SPL-Municipal St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8"/>
    <n v="0"/>
  </r>
  <r>
    <x v="1"/>
    <s v="Gravette"/>
    <s v="Lighting"/>
    <s v="Resident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7"/>
    <n v="8"/>
  </r>
  <r>
    <x v="1"/>
    <s v="Gravette"/>
    <s v="Project Help"/>
    <s v="Residential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0"/>
    <n v="0"/>
  </r>
  <r>
    <x v="2"/>
    <s v="Baxter Springs"/>
    <s v="Electric"/>
    <s v="Commerc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"/>
    <n v="1056"/>
  </r>
  <r>
    <x v="2"/>
    <s v="Baxter Springs"/>
    <s v="Electric"/>
    <s v="Commerc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"/>
    <n v="67"/>
  </r>
  <r>
    <x v="2"/>
    <s v="Baxter Springs"/>
    <s v="Electric"/>
    <s v="Commercial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3"/>
    <n v="7"/>
  </r>
  <r>
    <x v="2"/>
    <s v="Baxter Springs"/>
    <s v="Electric"/>
    <s v="Commercial"/>
    <s v="NM-Net Meter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5"/>
    <n v="0"/>
  </r>
  <r>
    <x v="2"/>
    <s v="Baxter Springs"/>
    <s v="Electric"/>
    <s v="Commercial"/>
    <s v="PT-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4"/>
    <n v="0"/>
  </r>
  <r>
    <x v="2"/>
    <s v="Baxter Springs"/>
    <s v="Electric"/>
    <s v="Commercial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9"/>
    <n v="100"/>
  </r>
  <r>
    <x v="2"/>
    <s v="Baxter Springs"/>
    <s v="Electric"/>
    <s v="Commercial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0"/>
    <n v="35"/>
  </r>
  <r>
    <x v="2"/>
    <s v="Baxter Springs"/>
    <s v="Electric"/>
    <s v="Industr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"/>
    <n v="10"/>
  </r>
  <r>
    <x v="2"/>
    <s v="Baxter Springs"/>
    <s v="Electric"/>
    <s v="Industr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n v="27"/>
  </r>
  <r>
    <x v="2"/>
    <s v="Baxter Springs"/>
    <s v="Electric"/>
    <s v="Industrial"/>
    <s v="PT-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4"/>
    <n v="5"/>
  </r>
  <r>
    <x v="2"/>
    <s v="Baxter Springs"/>
    <s v="Electric"/>
    <s v="Industrial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9"/>
    <n v="6"/>
  </r>
  <r>
    <x v="2"/>
    <s v="Baxter Springs"/>
    <s v="Electric"/>
    <s v="Industrial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0"/>
    <n v="4"/>
  </r>
  <r>
    <x v="2"/>
    <s v="Baxter Springs"/>
    <s v="Electric"/>
    <s v="Interdepartment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"/>
    <x v="1"/>
    <n v="2"/>
  </r>
  <r>
    <x v="2"/>
    <s v="Baxter Springs"/>
    <s v="Electric"/>
    <s v="Interdepartment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"/>
    <x v="2"/>
    <n v="2"/>
  </r>
  <r>
    <x v="2"/>
    <s v="Baxter Springs"/>
    <s v="Electric"/>
    <s v="Municipal Buildings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50"/>
  </r>
  <r>
    <x v="2"/>
    <s v="Baxter Springs"/>
    <s v="Electric"/>
    <s v="Municipal Buildings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3"/>
  </r>
  <r>
    <x v="2"/>
    <s v="Baxter Springs"/>
    <s v="Electric"/>
    <s v="Municipal Buildings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3"/>
    <n v="1"/>
  </r>
  <r>
    <x v="2"/>
    <s v="Baxter Springs"/>
    <s v="Electric"/>
    <s v="Municipal Buildings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9"/>
    <n v="3"/>
  </r>
  <r>
    <x v="2"/>
    <s v="Baxter Springs"/>
    <s v="Electric"/>
    <s v="Municipal Other Light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1"/>
    <n v="44"/>
  </r>
  <r>
    <x v="2"/>
    <s v="Baxter Springs"/>
    <s v="Electric"/>
    <s v="Municipal Other Lighting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3"/>
    <n v="11"/>
  </r>
  <r>
    <x v="2"/>
    <s v="Baxter Springs"/>
    <s v="Electric"/>
    <s v="Municipal Pump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32"/>
  </r>
  <r>
    <x v="2"/>
    <s v="Baxter Springs"/>
    <s v="Electric"/>
    <s v="Municipal Pumping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9"/>
  </r>
  <r>
    <x v="2"/>
    <s v="Baxter Springs"/>
    <s v="Electric"/>
    <s v="Residential"/>
    <s v="NM-Net Meter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5"/>
    <n v="0"/>
  </r>
  <r>
    <x v="2"/>
    <s v="Baxter Springs"/>
    <s v="Electric"/>
    <s v="Residential"/>
    <s v="RG-Resident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6"/>
    <n v="5501"/>
  </r>
  <r>
    <x v="2"/>
    <s v="Baxter Springs"/>
    <s v="Electric"/>
    <s v="Residential"/>
    <s v="RG-Residential Water Heat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11"/>
    <n v="734"/>
  </r>
  <r>
    <x v="2"/>
    <s v="Baxter Springs"/>
    <s v="Electric"/>
    <s v="Residential"/>
    <s v="RH-Residential Total Ele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12"/>
    <n v="1917"/>
  </r>
  <r>
    <x v="2"/>
    <s v="Baxter Springs"/>
    <s v="Electric"/>
    <s v="Wholesale Municipalities"/>
    <s v="GFR-Chetop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6"/>
    <x v="13"/>
    <n v="1"/>
  </r>
  <r>
    <x v="2"/>
    <s v="Baxter Springs"/>
    <s v="Lighting"/>
    <s v="Commerc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7"/>
    <n v="16"/>
  </r>
  <r>
    <x v="2"/>
    <s v="Baxter Springs"/>
    <s v="Lighting"/>
    <s v="Industr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7"/>
    <n v="0"/>
  </r>
  <r>
    <x v="2"/>
    <s v="Baxter Springs"/>
    <s v="Lighting"/>
    <s v="Municipal Buildings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7"/>
    <n v="0"/>
  </r>
  <r>
    <x v="2"/>
    <s v="Baxter Springs"/>
    <s v="Lighting"/>
    <s v="Municipal Other Lighting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7"/>
    <n v="0"/>
  </r>
  <r>
    <x v="2"/>
    <s v="Baxter Springs"/>
    <s v="Lighting"/>
    <s v="Municipal Street Lighting"/>
    <s v="SPL-Municipal St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8"/>
    <n v="0"/>
  </r>
  <r>
    <x v="2"/>
    <s v="Baxter Springs"/>
    <s v="Lighting"/>
    <s v="Resident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7"/>
    <n v="12"/>
  </r>
  <r>
    <x v="2"/>
    <s v="Baxter Springs"/>
    <s v="Project Help"/>
    <s v="Residential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0"/>
    <n v="0"/>
  </r>
  <r>
    <x v="2"/>
    <s v="Columbus"/>
    <s v="Electric"/>
    <s v="Municipal Buildings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0"/>
    <n v="1"/>
  </r>
  <r>
    <x v="3"/>
    <s v="Aurora"/>
    <s v="Electric"/>
    <s v="Commerc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"/>
    <n v="16632"/>
  </r>
  <r>
    <x v="3"/>
    <s v="Aurora"/>
    <s v="Electric"/>
    <s v="Commerc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"/>
    <n v="1482"/>
  </r>
  <r>
    <x v="3"/>
    <s v="Aurora"/>
    <s v="Electric"/>
    <s v="Commercial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3"/>
    <n v="47"/>
  </r>
  <r>
    <x v="3"/>
    <s v="Aurora"/>
    <s v="Electric"/>
    <s v="Commercial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9"/>
    <n v="2967"/>
  </r>
  <r>
    <x v="3"/>
    <s v="Aurora"/>
    <s v="Electric"/>
    <s v="Commercial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0"/>
    <n v="906"/>
  </r>
  <r>
    <x v="3"/>
    <s v="Aurora"/>
    <s v="Electric"/>
    <s v="Industr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"/>
    <n v="67"/>
  </r>
  <r>
    <x v="3"/>
    <s v="Aurora"/>
    <s v="Electric"/>
    <s v="Industr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n v="136"/>
  </r>
  <r>
    <x v="3"/>
    <s v="Aurora"/>
    <s v="Electric"/>
    <s v="Industrial"/>
    <s v="LP-Large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4"/>
    <n v="28"/>
  </r>
  <r>
    <x v="3"/>
    <s v="Aurora"/>
    <s v="Electric"/>
    <s v="Industrial"/>
    <s v="PFM-Feed Mill/Grain Elev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5"/>
    <n v="10"/>
  </r>
  <r>
    <x v="3"/>
    <s v="Aurora"/>
    <s v="Electric"/>
    <s v="Industrial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0"/>
    <n v="14"/>
  </r>
  <r>
    <x v="3"/>
    <s v="Aurora"/>
    <s v="Electric"/>
    <s v="Interdepartment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"/>
    <x v="1"/>
    <n v="36"/>
  </r>
  <r>
    <x v="3"/>
    <s v="Aurora"/>
    <s v="Electric"/>
    <s v="Interdepartment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"/>
    <x v="2"/>
    <n v="4"/>
  </r>
  <r>
    <x v="3"/>
    <s v="Aurora"/>
    <s v="Electric"/>
    <s v="Municipal Buildings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553"/>
  </r>
  <r>
    <x v="3"/>
    <s v="Aurora"/>
    <s v="Electric"/>
    <s v="Municipal Buildings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43"/>
  </r>
  <r>
    <x v="3"/>
    <s v="Aurora"/>
    <s v="Electric"/>
    <s v="Municipal Buildings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9"/>
    <n v="43"/>
  </r>
  <r>
    <x v="3"/>
    <s v="Aurora"/>
    <s v="Electric"/>
    <s v="Municipal Other Light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1"/>
    <n v="344"/>
  </r>
  <r>
    <x v="3"/>
    <s v="Aurora"/>
    <s v="Electric"/>
    <s v="Municipal Other Lighting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3"/>
    <n v="77"/>
  </r>
  <r>
    <x v="3"/>
    <s v="Aurora"/>
    <s v="Electric"/>
    <s v="Municipal Other Lighting"/>
    <s v="MS-Miscellaneou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16"/>
    <n v="2"/>
  </r>
  <r>
    <x v="3"/>
    <s v="Aurora"/>
    <s v="Electric"/>
    <s v="Municipal Pump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557"/>
  </r>
  <r>
    <x v="3"/>
    <s v="Aurora"/>
    <s v="Electric"/>
    <s v="Municipal Pumping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125"/>
  </r>
  <r>
    <x v="3"/>
    <s v="Aurora"/>
    <s v="Electric"/>
    <s v="Oil Pipeline Pumping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7"/>
    <n v="5"/>
  </r>
  <r>
    <x v="3"/>
    <s v="Aurora"/>
    <s v="Electric"/>
    <s v="Residential"/>
    <s v="RGL-Residential Pilot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18"/>
    <n v="640"/>
  </r>
  <r>
    <x v="3"/>
    <s v="Aurora"/>
    <s v="Electric"/>
    <s v="Residential"/>
    <s v="RG-Resident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6"/>
    <n v="131433"/>
  </r>
  <r>
    <x v="3"/>
    <s v="Aurora"/>
    <s v="Electric"/>
    <s v="Wholesale Municipalities"/>
    <s v="GFR-Monett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6"/>
    <x v="19"/>
    <n v="1"/>
  </r>
  <r>
    <x v="3"/>
    <s v="Aurora"/>
    <s v="Electric"/>
    <s v="Wholesale Municipalities"/>
    <s v="GFR-Mt Vern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6"/>
    <x v="20"/>
    <n v="1"/>
  </r>
  <r>
    <x v="3"/>
    <s v="Aurora"/>
    <s v="Lighting"/>
    <s v="Commerc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7"/>
    <n v="123"/>
  </r>
  <r>
    <x v="3"/>
    <s v="Aurora"/>
    <s v="Lighting"/>
    <s v="Industr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7"/>
    <n v="1"/>
  </r>
  <r>
    <x v="3"/>
    <s v="Aurora"/>
    <s v="Lighting"/>
    <s v="Interdepartment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"/>
    <x v="7"/>
    <n v="0"/>
  </r>
  <r>
    <x v="3"/>
    <s v="Aurora"/>
    <s v="Lighting"/>
    <s v="Municipal Other Lighting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7"/>
    <n v="0"/>
  </r>
  <r>
    <x v="3"/>
    <s v="Aurora"/>
    <s v="Lighting"/>
    <s v="Municipal Pumping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7"/>
    <n v="0"/>
  </r>
  <r>
    <x v="3"/>
    <s v="Aurora"/>
    <s v="Lighting"/>
    <s v="Municipal Street Lighting"/>
    <s v="SPL-Municipal St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8"/>
    <n v="7"/>
  </r>
  <r>
    <x v="3"/>
    <s v="Aurora"/>
    <s v="Lighting"/>
    <s v="Resident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7"/>
    <n v="119"/>
  </r>
  <r>
    <x v="3"/>
    <s v="Aurora"/>
    <s v="Project Help"/>
    <s v="Residential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0"/>
    <n v="0"/>
  </r>
  <r>
    <x v="3"/>
    <s v="Aurora"/>
    <s v="Sprinkler System"/>
    <s v="Commercial"/>
    <s v="WA-Wat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1"/>
    <n v="451"/>
  </r>
  <r>
    <x v="3"/>
    <s v="Aurora"/>
    <s v="Water"/>
    <s v="Industrial"/>
    <s v="WA-Wat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1"/>
    <n v="5"/>
  </r>
  <r>
    <x v="3"/>
    <s v="Aurora"/>
    <s v="Water"/>
    <s v="Interdepartmental"/>
    <s v="WA-Wat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"/>
    <x v="21"/>
    <n v="2"/>
  </r>
  <r>
    <x v="3"/>
    <s v="Aurora"/>
    <s v="Water"/>
    <s v="Municipal Buildings"/>
    <s v="WA-Wat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1"/>
    <n v="3"/>
  </r>
  <r>
    <x v="3"/>
    <s v="Aurora"/>
    <s v="Water"/>
    <s v="Municipal Pumping"/>
    <s v="WA-Wat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1"/>
    <n v="21"/>
  </r>
  <r>
    <x v="3"/>
    <s v="Aurora"/>
    <s v="Water"/>
    <s v="Residential"/>
    <s v="WA-Wat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21"/>
    <n v="3976"/>
  </r>
  <r>
    <x v="3"/>
    <s v="Bolivar"/>
    <s v="Electric"/>
    <s v="Commercial"/>
    <s v="LP-Large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4"/>
    <n v="7"/>
  </r>
  <r>
    <x v="3"/>
    <s v="Bolivar"/>
    <s v="Electric"/>
    <s v="Commercial"/>
    <s v="MS-Miscellaneou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6"/>
    <n v="1"/>
  </r>
  <r>
    <x v="3"/>
    <s v="Bolivar"/>
    <s v="Electric"/>
    <s v="Industrial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9"/>
    <n v="9"/>
  </r>
  <r>
    <x v="3"/>
    <s v="Bolivar"/>
    <s v="Electric"/>
    <s v="Municipal Buildings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0"/>
    <n v="13"/>
  </r>
  <r>
    <x v="3"/>
    <s v="Bolivar"/>
    <s v="Electric"/>
    <s v="Municipal Pumping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0"/>
    <n v="6"/>
  </r>
  <r>
    <x v="3"/>
    <s v="Bolivar"/>
    <s v="Electric"/>
    <s v="Oil Pipeline Pumping"/>
    <s v="LP-Large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2"/>
    <n v="5"/>
  </r>
  <r>
    <x v="3"/>
    <s v="Bolivar"/>
    <s v="Electric"/>
    <s v="Wholesale Municipalities"/>
    <s v="GFR-Lockwoo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6"/>
    <x v="23"/>
    <n v="1"/>
  </r>
  <r>
    <x v="3"/>
    <s v="Branson"/>
    <s v="Electric"/>
    <s v="Municipal Buildings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3"/>
    <n v="1"/>
  </r>
  <r>
    <x v="3"/>
    <s v="Branson"/>
    <s v="Electric"/>
    <s v="Municipal Other Lighting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2"/>
    <n v="3"/>
  </r>
  <r>
    <x v="3"/>
    <s v="Branson"/>
    <s v="Electric"/>
    <s v="Municipal Other Lighting"/>
    <s v="SH-Small Hea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9"/>
    <n v="2"/>
  </r>
  <r>
    <x v="3"/>
    <s v="Joplin"/>
    <s v="Lighting"/>
    <s v="Municipal Buildings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7"/>
    <n v="0"/>
  </r>
  <r>
    <x v="3"/>
    <s v="Neosho"/>
    <s v="Electric"/>
    <s v="Company Use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"/>
    <n v="1"/>
  </r>
  <r>
    <x v="3"/>
    <s v="Neosho"/>
    <s v="Electric"/>
    <s v="Praxair/ICI"/>
    <s v="SC-P PRAXAIR 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4"/>
    <n v="1"/>
  </r>
  <r>
    <x v="3"/>
    <s v="Webb City"/>
    <s v="Electric"/>
    <s v="Residential"/>
    <s v="NM-Net Meter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5"/>
    <n v="0"/>
  </r>
  <r>
    <x v="4"/>
    <s v="Baxter Springs"/>
    <s v="Electric"/>
    <s v="Commerc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"/>
    <n v="714"/>
  </r>
  <r>
    <x v="4"/>
    <s v="Baxter Springs"/>
    <s v="Electric"/>
    <s v="Commerc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"/>
    <n v="63"/>
  </r>
  <r>
    <x v="4"/>
    <s v="Baxter Springs"/>
    <s v="Electric"/>
    <s v="Commercial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3"/>
    <n v="8"/>
  </r>
  <r>
    <x v="4"/>
    <s v="Baxter Springs"/>
    <s v="Electric"/>
    <s v="Commercial"/>
    <s v="PT-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4"/>
    <n v="1"/>
  </r>
  <r>
    <x v="4"/>
    <s v="Baxter Springs"/>
    <s v="Electric"/>
    <s v="Commercial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10"/>
    <n v="25"/>
  </r>
  <r>
    <x v="4"/>
    <s v="Baxter Springs"/>
    <s v="Electric"/>
    <s v="Industrial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1"/>
    <n v="2"/>
  </r>
  <r>
    <x v="4"/>
    <s v="Baxter Springs"/>
    <s v="Electric"/>
    <s v="Industrial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n v="5"/>
  </r>
  <r>
    <x v="4"/>
    <s v="Baxter Springs"/>
    <s v="Electric"/>
    <s v="Industrial"/>
    <s v="PT-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4"/>
    <n v="3"/>
  </r>
  <r>
    <x v="4"/>
    <s v="Baxter Springs"/>
    <s v="Electric"/>
    <s v="Municipal Buildings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32"/>
  </r>
  <r>
    <x v="4"/>
    <s v="Baxter Springs"/>
    <s v="Electric"/>
    <s v="Municipal Buildings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1"/>
  </r>
  <r>
    <x v="4"/>
    <s v="Baxter Springs"/>
    <s v="Electric"/>
    <s v="Municipal Buildings"/>
    <s v="TEB-Total Electric Bld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0"/>
    <n v="1"/>
  </r>
  <r>
    <x v="4"/>
    <s v="Baxter Springs"/>
    <s v="Electric"/>
    <s v="Municipal Other Light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1"/>
    <n v="11"/>
  </r>
  <r>
    <x v="4"/>
    <s v="Baxter Springs"/>
    <s v="Electric"/>
    <s v="Municipal Other Lighting"/>
    <s v="LS-Special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3"/>
    <n v="1"/>
  </r>
  <r>
    <x v="4"/>
    <s v="Baxter Springs"/>
    <s v="Electric"/>
    <s v="Municipal Pump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1"/>
    <n v="37"/>
  </r>
  <r>
    <x v="4"/>
    <s v="Baxter Springs"/>
    <s v="Electric"/>
    <s v="Municipal Pumping"/>
    <s v="GP-General Power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n v="6"/>
  </r>
  <r>
    <x v="4"/>
    <s v="Baxter Springs"/>
    <s v="Electric"/>
    <s v="Oil Pipeline Pumping"/>
    <s v="PT-Transmissio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5"/>
    <n v="1"/>
  </r>
  <r>
    <x v="4"/>
    <s v="Baxter Springs"/>
    <s v="Electric"/>
    <s v="Residential"/>
    <s v="RG-Resident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6"/>
    <n v="2865"/>
  </r>
  <r>
    <x v="4"/>
    <s v="Baxter Springs"/>
    <s v="Electric"/>
    <s v="Residential"/>
    <s v="RH-Residential Total Ele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12"/>
    <n v="911"/>
  </r>
  <r>
    <x v="4"/>
    <s v="Baxter Springs"/>
    <s v="Lighting"/>
    <s v="Commerc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7"/>
    <n v="8"/>
  </r>
  <r>
    <x v="4"/>
    <s v="Baxter Springs"/>
    <s v="Lighting"/>
    <s v="Industr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7"/>
    <n v="0"/>
  </r>
  <r>
    <x v="4"/>
    <s v="Baxter Springs"/>
    <s v="Lighting"/>
    <s v="Municipal Other Lighting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7"/>
    <n v="1"/>
  </r>
  <r>
    <x v="4"/>
    <s v="Baxter Springs"/>
    <s v="Lighting"/>
    <s v="Municipal Street Lighting"/>
    <s v="SPL-Municipal St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8"/>
    <n v="0"/>
  </r>
  <r>
    <x v="4"/>
    <s v="Baxter Springs"/>
    <s v="Lighting"/>
    <s v="Residential"/>
    <s v="PL-Private Light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7"/>
    <n v="8"/>
  </r>
  <r>
    <x v="4"/>
    <s v="Baxter Springs"/>
    <s v="Project Help"/>
    <s v="Residential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0"/>
    <n v="0"/>
  </r>
  <r>
    <x v="3"/>
    <m/>
    <m/>
    <s v="Municipal Street Lighting"/>
    <s v="CB-Com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x v="1"/>
    <n v="0"/>
  </r>
  <r>
    <x v="4"/>
    <m/>
    <m/>
    <s v="Commercial"/>
    <s v="NEB-Optional Net Billing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6"/>
    <n v="1"/>
  </r>
  <r>
    <x v="0"/>
    <s v=""/>
    <s v="Project Help"/>
    <s v="Residential"/>
    <s v=""/>
    <n v="0"/>
    <n v="0"/>
    <n v="0"/>
    <m/>
    <n v="0"/>
    <n v="0"/>
    <n v="0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1"/>
    <s v="Gravette"/>
    <s v="Electric"/>
    <s v="Commercial"/>
    <s v="CB-Commercial"/>
    <n v="950289"/>
    <n v="68136.800000000003"/>
    <n v="2363.56"/>
    <n v="0"/>
    <n v="0"/>
    <n v="0"/>
    <n v="0"/>
    <n v="0"/>
    <n v="27710.51"/>
    <n v="2089.52"/>
    <n v="0"/>
    <n v="3107.42"/>
    <n v="0"/>
    <n v="3573.02"/>
    <n v="4637.33"/>
    <n v="0"/>
    <n v="0"/>
    <n v="0"/>
    <n v="18.18"/>
    <n v="0"/>
    <n v="0"/>
    <n v="0"/>
    <n v="0"/>
    <n v="0"/>
    <n v="0"/>
    <n v="0"/>
    <n v="0"/>
    <n v="0"/>
    <n v="26"/>
    <n v="0"/>
    <n v="25"/>
    <n v="-491.58"/>
    <n v="7610.1"/>
    <n v="-14675.11"/>
    <n v="0"/>
    <n v="0"/>
    <n v="0"/>
    <n v="0"/>
    <n v="0"/>
    <n v="0"/>
    <n v="0"/>
    <n v="0"/>
    <n v="0"/>
    <x v="1"/>
    <x v="1"/>
    <m/>
  </r>
  <r>
    <x v="1"/>
    <s v="Gravette"/>
    <s v="Electric"/>
    <s v="Commercial"/>
    <s v="GP-General Power"/>
    <n v="1500257"/>
    <n v="79872.02"/>
    <n v="276.22000000000003"/>
    <n v="0"/>
    <n v="0"/>
    <n v="0"/>
    <n v="0"/>
    <n v="0"/>
    <n v="43747.44"/>
    <n v="3315.59"/>
    <n v="0"/>
    <n v="2890.96"/>
    <n v="0"/>
    <n v="4515.75"/>
    <n v="4590.03"/>
    <n v="0"/>
    <n v="0"/>
    <n v="0"/>
    <n v="6"/>
    <n v="0"/>
    <n v="0"/>
    <n v="0"/>
    <n v="0"/>
    <n v="0"/>
    <n v="0"/>
    <n v="0"/>
    <n v="0"/>
    <n v="0"/>
    <n v="0"/>
    <n v="0"/>
    <n v="0"/>
    <n v="-236.2"/>
    <n v="8821.6299999999992"/>
    <n v="-17060.64"/>
    <n v="0"/>
    <n v="0"/>
    <n v="0"/>
    <n v="0"/>
    <n v="0"/>
    <n v="0"/>
    <n v="0"/>
    <n v="0"/>
    <n v="0"/>
    <x v="1"/>
    <x v="2"/>
    <m/>
  </r>
  <r>
    <x v="1"/>
    <s v="Gravette"/>
    <s v="Electric"/>
    <s v="Commercial"/>
    <s v="LS-Special Lighting"/>
    <n v="154"/>
    <n v="41.7"/>
    <n v="1.53"/>
    <n v="0"/>
    <n v="0"/>
    <n v="0"/>
    <n v="0"/>
    <n v="0"/>
    <n v="4.49"/>
    <n v="0.34"/>
    <n v="0"/>
    <n v="0"/>
    <n v="0"/>
    <n v="0.22"/>
    <n v="0.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"/>
    <n v="0"/>
    <n v="0"/>
    <n v="0"/>
    <n v="0"/>
    <n v="0"/>
    <n v="0"/>
    <n v="0"/>
    <n v="0"/>
    <n v="0"/>
    <x v="1"/>
    <x v="3"/>
    <m/>
  </r>
  <r>
    <x v="1"/>
    <s v="Gravette"/>
    <s v="Electric"/>
    <s v="Industrial"/>
    <s v="CB-Commercial"/>
    <n v="1329"/>
    <n v="105.89"/>
    <n v="5.62"/>
    <n v="0"/>
    <n v="0"/>
    <n v="0"/>
    <n v="0"/>
    <n v="0"/>
    <n v="38.75"/>
    <n v="2.94"/>
    <n v="0"/>
    <n v="4.3499999999999996"/>
    <n v="0"/>
    <n v="5"/>
    <n v="6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.87"/>
    <n v="0"/>
    <n v="0"/>
    <n v="0"/>
    <n v="0"/>
    <n v="0"/>
    <n v="0"/>
    <n v="0"/>
    <n v="0"/>
    <n v="0"/>
    <x v="2"/>
    <x v="1"/>
    <m/>
  </r>
  <r>
    <x v="1"/>
    <s v="Gravette"/>
    <s v="Electric"/>
    <s v="Industrial"/>
    <s v="GP-General Power"/>
    <n v="445312"/>
    <n v="29339.98"/>
    <n v="50"/>
    <n v="0"/>
    <n v="0"/>
    <n v="0"/>
    <n v="0"/>
    <n v="0"/>
    <n v="12985.3"/>
    <n v="984.14"/>
    <n v="0"/>
    <n v="1486.64"/>
    <n v="0"/>
    <n v="1340.39"/>
    <n v="2360.37"/>
    <n v="0"/>
    <n v="0"/>
    <n v="0"/>
    <n v="60"/>
    <n v="0"/>
    <n v="0"/>
    <n v="0"/>
    <n v="0"/>
    <n v="0"/>
    <n v="0"/>
    <n v="0"/>
    <n v="0"/>
    <n v="0"/>
    <n v="0"/>
    <n v="0"/>
    <n v="0"/>
    <n v="0"/>
    <n v="2614.7800000000002"/>
    <n v="-6267.03"/>
    <n v="0"/>
    <n v="0"/>
    <n v="0"/>
    <n v="0"/>
    <n v="0"/>
    <n v="0"/>
    <n v="0"/>
    <n v="0"/>
    <n v="0"/>
    <x v="2"/>
    <x v="2"/>
    <m/>
  </r>
  <r>
    <x v="1"/>
    <s v="Gravette"/>
    <s v="Electric"/>
    <s v="Industrial"/>
    <s v="PT-Transmission"/>
    <n v="5598351"/>
    <n v="237257.27"/>
    <n v="150"/>
    <n v="0"/>
    <n v="0"/>
    <n v="0"/>
    <n v="0"/>
    <n v="0"/>
    <n v="163247.91"/>
    <n v="3556.8"/>
    <n v="0"/>
    <n v="12776.25"/>
    <n v="0"/>
    <n v="14275.79"/>
    <n v="19866.3"/>
    <n v="0"/>
    <n v="0"/>
    <n v="0"/>
    <n v="9959.9"/>
    <n v="0"/>
    <n v="0"/>
    <n v="0"/>
    <n v="0"/>
    <n v="0"/>
    <n v="0"/>
    <n v="0"/>
    <n v="0"/>
    <n v="0"/>
    <n v="0"/>
    <n v="0"/>
    <n v="0"/>
    <n v="0"/>
    <n v="0"/>
    <n v="-51769.53"/>
    <n v="0"/>
    <n v="0"/>
    <n v="0"/>
    <n v="0"/>
    <n v="0"/>
    <n v="0"/>
    <n v="0"/>
    <n v="0"/>
    <n v="0"/>
    <x v="2"/>
    <x v="4"/>
    <m/>
  </r>
  <r>
    <x v="1"/>
    <s v="Gravette"/>
    <s v="Electric"/>
    <s v="Municipal Buildings"/>
    <s v="CB-Commercial"/>
    <n v="78778"/>
    <n v="5786.54"/>
    <n v="0"/>
    <n v="0"/>
    <n v="0"/>
    <n v="0"/>
    <n v="0"/>
    <n v="0"/>
    <n v="2297.19"/>
    <n v="174.13"/>
    <n v="0"/>
    <n v="257.61"/>
    <n v="0"/>
    <n v="296.20999999999998"/>
    <n v="384.39"/>
    <n v="0"/>
    <n v="0"/>
    <n v="0"/>
    <n v="0"/>
    <n v="0"/>
    <n v="0"/>
    <n v="0"/>
    <n v="0"/>
    <n v="0"/>
    <n v="0"/>
    <n v="0"/>
    <n v="0"/>
    <n v="0"/>
    <n v="0"/>
    <n v="0"/>
    <n v="0"/>
    <n v="0"/>
    <n v="722.26"/>
    <n v="-1249.8599999999999"/>
    <n v="0"/>
    <n v="0"/>
    <n v="0"/>
    <n v="0"/>
    <n v="0"/>
    <n v="0"/>
    <n v="0"/>
    <n v="0"/>
    <n v="0"/>
    <x v="3"/>
    <x v="1"/>
    <m/>
  </r>
  <r>
    <x v="1"/>
    <s v="Gravette"/>
    <s v="Electric"/>
    <s v="Municipal Other Lighting"/>
    <s v="CB-Commercial"/>
    <n v="3840"/>
    <n v="653.25"/>
    <n v="0"/>
    <n v="0"/>
    <n v="0"/>
    <n v="0"/>
    <n v="0"/>
    <n v="0"/>
    <n v="111.99"/>
    <n v="8.49"/>
    <n v="0"/>
    <n v="12.55"/>
    <n v="0"/>
    <n v="14.44"/>
    <n v="18.73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61.96"/>
    <n v="-141.07"/>
    <n v="0"/>
    <n v="0"/>
    <n v="0"/>
    <n v="0"/>
    <n v="0"/>
    <n v="0"/>
    <n v="0"/>
    <n v="0"/>
    <n v="0"/>
    <x v="4"/>
    <x v="1"/>
    <m/>
  </r>
  <r>
    <x v="1"/>
    <s v="Gravette"/>
    <s v="Electric"/>
    <s v="Municipal Other Lighting"/>
    <s v="LS-Special Lighting"/>
    <n v="667"/>
    <n v="212.07"/>
    <n v="0"/>
    <n v="0"/>
    <n v="0"/>
    <n v="0"/>
    <n v="0"/>
    <n v="0"/>
    <n v="19.46"/>
    <n v="1.47"/>
    <n v="0"/>
    <n v="0"/>
    <n v="0"/>
    <n v="0.96"/>
    <n v="2.63"/>
    <n v="0"/>
    <n v="0"/>
    <n v="0"/>
    <n v="0"/>
    <n v="0"/>
    <n v="0"/>
    <n v="0"/>
    <n v="0"/>
    <n v="0"/>
    <n v="0"/>
    <n v="0"/>
    <n v="0"/>
    <n v="0"/>
    <n v="0"/>
    <n v="0"/>
    <n v="0"/>
    <n v="0"/>
    <n v="16.899999999999999"/>
    <n v="-45.77"/>
    <n v="0"/>
    <n v="0"/>
    <n v="0"/>
    <n v="0"/>
    <n v="0"/>
    <n v="0"/>
    <n v="0"/>
    <n v="0"/>
    <n v="0"/>
    <x v="4"/>
    <x v="3"/>
    <m/>
  </r>
  <r>
    <x v="1"/>
    <s v="Gravette"/>
    <s v="Electric"/>
    <s v="Municipal Pumping"/>
    <s v="CB-Commercial"/>
    <n v="-62494"/>
    <n v="-2781.66"/>
    <n v="0"/>
    <n v="0"/>
    <n v="0"/>
    <n v="0"/>
    <n v="0"/>
    <n v="0"/>
    <n v="-1822.33"/>
    <n v="-117.12"/>
    <n v="0"/>
    <n v="-204.36"/>
    <n v="0"/>
    <n v="-234.97"/>
    <n v="-304.95"/>
    <n v="0"/>
    <n v="0"/>
    <n v="0"/>
    <n v="0"/>
    <n v="0"/>
    <n v="0"/>
    <n v="0"/>
    <n v="0"/>
    <n v="0"/>
    <n v="0"/>
    <n v="0"/>
    <n v="0"/>
    <n v="0"/>
    <n v="0"/>
    <n v="0"/>
    <n v="0"/>
    <n v="0"/>
    <n v="-399.05"/>
    <n v="600.83000000000004"/>
    <n v="0"/>
    <n v="0"/>
    <n v="0"/>
    <n v="0"/>
    <n v="0"/>
    <n v="0"/>
    <n v="0"/>
    <n v="0"/>
    <n v="0"/>
    <x v="3"/>
    <x v="1"/>
    <m/>
  </r>
  <r>
    <x v="1"/>
    <s v="Gravette"/>
    <s v="Electric"/>
    <s v="Municipal Pumping"/>
    <s v="GP-General Power"/>
    <n v="558820"/>
    <n v="22543.49"/>
    <n v="0"/>
    <n v="0"/>
    <n v="0"/>
    <n v="0"/>
    <n v="0"/>
    <n v="0"/>
    <n v="16295.2"/>
    <n v="1234.99"/>
    <n v="0"/>
    <n v="747"/>
    <n v="0"/>
    <n v="1682.04"/>
    <n v="1186.05"/>
    <n v="0"/>
    <n v="0"/>
    <n v="0"/>
    <n v="0"/>
    <n v="0"/>
    <n v="0"/>
    <n v="0"/>
    <n v="0"/>
    <n v="0"/>
    <n v="0"/>
    <n v="0"/>
    <n v="0"/>
    <n v="0"/>
    <n v="0"/>
    <n v="0"/>
    <n v="0"/>
    <n v="0"/>
    <n v="3338.35"/>
    <n v="-4815.3"/>
    <n v="0"/>
    <n v="0"/>
    <n v="0"/>
    <n v="0"/>
    <n v="0"/>
    <n v="0"/>
    <n v="0"/>
    <n v="0"/>
    <n v="0"/>
    <x v="3"/>
    <x v="2"/>
    <m/>
  </r>
  <r>
    <x v="1"/>
    <s v="Gravette"/>
    <s v="Electric"/>
    <s v="Residential"/>
    <s v="NM-Net Metering"/>
    <n v="-130"/>
    <n v="-9.86999999999999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5"/>
    <m/>
  </r>
  <r>
    <x v="1"/>
    <s v="Gravette"/>
    <s v="Electric"/>
    <s v="Residential"/>
    <s v="RG-Residential"/>
    <n v="3921391"/>
    <n v="317351.09999999998"/>
    <n v="13530.27"/>
    <n v="0"/>
    <n v="0"/>
    <n v="0"/>
    <n v="0"/>
    <n v="0"/>
    <n v="114347.53"/>
    <n v="8668.34"/>
    <n v="0"/>
    <n v="14626.76"/>
    <n v="0"/>
    <n v="16038.67"/>
    <n v="22195.07"/>
    <n v="0"/>
    <n v="0"/>
    <n v="0"/>
    <n v="0"/>
    <n v="0"/>
    <n v="0"/>
    <n v="0"/>
    <n v="0"/>
    <n v="0"/>
    <n v="0"/>
    <n v="0"/>
    <n v="0"/>
    <n v="0"/>
    <n v="0"/>
    <n v="0"/>
    <n v="100"/>
    <n v="-1203.6199999999999"/>
    <n v="38616.9"/>
    <n v="-69760.990000000005"/>
    <n v="0"/>
    <n v="0"/>
    <n v="0"/>
    <n v="0"/>
    <n v="0"/>
    <n v="0"/>
    <n v="0"/>
    <n v="0"/>
    <n v="0"/>
    <x v="0"/>
    <x v="6"/>
    <m/>
  </r>
  <r>
    <x v="1"/>
    <s v="Gravette"/>
    <s v="Lighting"/>
    <s v="Commercial"/>
    <s v="PL-Private Lighting"/>
    <n v="28856.932000000001"/>
    <n v="3964.57"/>
    <n v="34.36"/>
    <n v="0"/>
    <n v="0"/>
    <n v="0"/>
    <n v="0"/>
    <n v="0"/>
    <n v="841.44"/>
    <n v="63.84"/>
    <n v="0"/>
    <n v="0"/>
    <n v="0"/>
    <n v="41.31"/>
    <n v="61.76"/>
    <n v="0"/>
    <n v="0"/>
    <n v="0"/>
    <n v="0"/>
    <n v="0"/>
    <n v="0"/>
    <n v="0"/>
    <n v="0"/>
    <n v="0"/>
    <n v="0"/>
    <n v="0"/>
    <n v="0"/>
    <n v="0"/>
    <n v="0"/>
    <n v="0"/>
    <n v="0"/>
    <n v="-9.32"/>
    <n v="278.36"/>
    <n v="-986.3"/>
    <n v="0"/>
    <n v="0"/>
    <n v="0"/>
    <n v="0"/>
    <n v="0"/>
    <n v="0"/>
    <n v="0"/>
    <n v="0"/>
    <n v="0"/>
    <x v="1"/>
    <x v="7"/>
    <m/>
  </r>
  <r>
    <x v="1"/>
    <s v="Gravette"/>
    <s v="Lighting"/>
    <s v="Industrial"/>
    <s v="PL-Private Lighting"/>
    <n v="5882"/>
    <n v="522.32000000000005"/>
    <n v="7.36"/>
    <n v="0"/>
    <n v="0"/>
    <n v="0"/>
    <n v="0"/>
    <n v="0"/>
    <n v="171.52"/>
    <n v="3.48"/>
    <n v="0"/>
    <n v="0"/>
    <n v="0"/>
    <n v="8.4600000000000009"/>
    <n v="12.58"/>
    <n v="0"/>
    <n v="0"/>
    <n v="0"/>
    <n v="395.21"/>
    <n v="0"/>
    <n v="0"/>
    <n v="0"/>
    <n v="0"/>
    <n v="0"/>
    <n v="0"/>
    <n v="0"/>
    <n v="0"/>
    <n v="0"/>
    <n v="0"/>
    <n v="0"/>
    <n v="0"/>
    <n v="0"/>
    <n v="9.3800000000000008"/>
    <n v="-111.83"/>
    <n v="0"/>
    <n v="0"/>
    <n v="0"/>
    <n v="0"/>
    <n v="0"/>
    <n v="0"/>
    <n v="0"/>
    <n v="0"/>
    <n v="0"/>
    <x v="2"/>
    <x v="7"/>
    <m/>
  </r>
  <r>
    <x v="1"/>
    <s v="Gravette"/>
    <s v="Lighting"/>
    <s v="Municipal Buildings"/>
    <s v="PL-Private Lighting"/>
    <n v="65"/>
    <n v="8.11"/>
    <n v="0"/>
    <n v="0"/>
    <n v="0"/>
    <n v="0"/>
    <n v="0"/>
    <n v="0"/>
    <n v="1.9"/>
    <n v="0.14000000000000001"/>
    <n v="0"/>
    <n v="0"/>
    <n v="0"/>
    <n v="0.09"/>
    <n v="0.1400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.83"/>
    <n v="-1.74"/>
    <n v="0"/>
    <n v="0"/>
    <n v="0"/>
    <n v="0"/>
    <n v="0"/>
    <n v="0"/>
    <n v="0"/>
    <n v="0"/>
    <n v="0"/>
    <x v="3"/>
    <x v="7"/>
    <m/>
  </r>
  <r>
    <x v="1"/>
    <s v="Gravette"/>
    <s v="Lighting"/>
    <s v="Municipal Other Lighting"/>
    <s v="PL-Private Lighting"/>
    <n v="711"/>
    <n v="93.93"/>
    <n v="0"/>
    <n v="0"/>
    <n v="0"/>
    <n v="0"/>
    <n v="0"/>
    <n v="0"/>
    <n v="20.73"/>
    <n v="1.58"/>
    <n v="0"/>
    <n v="0"/>
    <n v="0"/>
    <n v="1.04"/>
    <n v="1.52"/>
    <n v="0"/>
    <n v="0"/>
    <n v="0"/>
    <n v="0"/>
    <n v="0"/>
    <n v="0"/>
    <n v="0"/>
    <n v="0"/>
    <n v="0"/>
    <n v="0"/>
    <n v="0"/>
    <n v="0"/>
    <n v="0"/>
    <n v="0"/>
    <n v="0"/>
    <n v="0"/>
    <n v="0"/>
    <n v="8.7899999999999991"/>
    <n v="-20.100000000000001"/>
    <n v="0"/>
    <n v="0"/>
    <n v="0"/>
    <n v="0"/>
    <n v="0"/>
    <n v="0"/>
    <n v="0"/>
    <n v="0"/>
    <n v="0"/>
    <x v="4"/>
    <x v="7"/>
    <m/>
  </r>
  <r>
    <x v="1"/>
    <s v="Gravette"/>
    <s v="Lighting"/>
    <s v="Municipal Street Lighting"/>
    <s v="SPL-Municipal St Lighting"/>
    <n v="72701.004000000001"/>
    <n v="2165.84"/>
    <n v="0"/>
    <n v="0"/>
    <n v="0"/>
    <n v="0"/>
    <n v="0"/>
    <n v="0"/>
    <n v="2119.96"/>
    <n v="145.4"/>
    <n v="0"/>
    <n v="0"/>
    <n v="0"/>
    <n v="104.69"/>
    <n v="178.84"/>
    <n v="0"/>
    <n v="0"/>
    <n v="0"/>
    <n v="1591.96"/>
    <n v="0"/>
    <n v="0"/>
    <n v="0"/>
    <n v="0"/>
    <n v="0"/>
    <n v="0"/>
    <n v="0"/>
    <n v="0"/>
    <n v="0"/>
    <n v="0"/>
    <n v="0"/>
    <n v="0"/>
    <n v="0"/>
    <n v="390.01"/>
    <n v="-439.03"/>
    <n v="0"/>
    <n v="0"/>
    <n v="0"/>
    <n v="0"/>
    <n v="0"/>
    <n v="0"/>
    <n v="0"/>
    <n v="0"/>
    <n v="0"/>
    <x v="4"/>
    <x v="8"/>
    <m/>
  </r>
  <r>
    <x v="1"/>
    <s v="Gravette"/>
    <s v="Lighting"/>
    <s v="Residential"/>
    <s v="PL-Private Lighting"/>
    <n v="15983.236000000001"/>
    <n v="2554.87"/>
    <n v="6.37"/>
    <n v="0"/>
    <n v="0"/>
    <n v="0"/>
    <n v="0"/>
    <n v="0"/>
    <n v="465.69"/>
    <n v="35.380000000000003"/>
    <n v="0"/>
    <n v="0"/>
    <n v="0"/>
    <n v="21.72"/>
    <n v="34.92"/>
    <n v="0"/>
    <n v="0"/>
    <n v="0"/>
    <n v="0"/>
    <n v="0"/>
    <n v="0"/>
    <n v="0"/>
    <n v="0"/>
    <n v="0"/>
    <n v="0"/>
    <n v="0"/>
    <n v="0"/>
    <n v="0"/>
    <n v="0"/>
    <n v="0"/>
    <n v="0"/>
    <n v="-1.31"/>
    <n v="205.5"/>
    <n v="-537.71"/>
    <n v="0"/>
    <n v="0"/>
    <n v="0"/>
    <n v="0"/>
    <n v="0"/>
    <n v="0"/>
    <n v="0"/>
    <n v="0"/>
    <n v="0"/>
    <x v="0"/>
    <x v="7"/>
    <m/>
  </r>
  <r>
    <x v="1"/>
    <s v="Gravette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1"/>
    <s v="Neosho"/>
    <s v="Electric"/>
    <s v="Commercial"/>
    <s v="CB-Commercial"/>
    <n v="31350"/>
    <n v="2071.71"/>
    <n v="119.25"/>
    <n v="0"/>
    <n v="0"/>
    <n v="0"/>
    <n v="0"/>
    <n v="0"/>
    <n v="914.17"/>
    <n v="69.3"/>
    <n v="0"/>
    <n v="102.52"/>
    <n v="0"/>
    <n v="117.88"/>
    <n v="153.01"/>
    <n v="0"/>
    <n v="0"/>
    <n v="0"/>
    <n v="0"/>
    <n v="0"/>
    <n v="0"/>
    <n v="0"/>
    <n v="0"/>
    <n v="0"/>
    <n v="0"/>
    <n v="0"/>
    <n v="0"/>
    <n v="0"/>
    <n v="0"/>
    <n v="0"/>
    <n v="0"/>
    <n v="-29.1"/>
    <n v="294.48"/>
    <n v="-447.49"/>
    <n v="0"/>
    <n v="0"/>
    <n v="0"/>
    <n v="0"/>
    <n v="0"/>
    <n v="0"/>
    <n v="0"/>
    <n v="0"/>
    <n v="0"/>
    <x v="1"/>
    <x v="1"/>
    <m/>
  </r>
  <r>
    <x v="1"/>
    <s v="Neosho"/>
    <s v="Electric"/>
    <s v="Residential"/>
    <s v="RG-Residential"/>
    <n v="81155"/>
    <n v="7023.24"/>
    <n v="353.09"/>
    <n v="0"/>
    <n v="0"/>
    <n v="0"/>
    <n v="0"/>
    <n v="0"/>
    <n v="2366.4699999999998"/>
    <n v="179.23"/>
    <n v="0"/>
    <n v="302.74"/>
    <n v="0"/>
    <n v="331.86"/>
    <n v="459.39"/>
    <n v="0"/>
    <n v="0"/>
    <n v="0"/>
    <n v="0"/>
    <n v="0"/>
    <n v="0"/>
    <n v="0"/>
    <n v="0"/>
    <n v="0"/>
    <n v="0"/>
    <n v="0"/>
    <n v="0"/>
    <n v="0"/>
    <n v="0"/>
    <n v="0"/>
    <n v="0"/>
    <n v="-28.63"/>
    <n v="894.29"/>
    <n v="-1540.14"/>
    <n v="0"/>
    <n v="0"/>
    <n v="0"/>
    <n v="0"/>
    <n v="0"/>
    <n v="0"/>
    <n v="0"/>
    <n v="0"/>
    <n v="0"/>
    <x v="0"/>
    <x v="6"/>
    <m/>
  </r>
  <r>
    <x v="1"/>
    <s v="Neosho"/>
    <s v="Lighting"/>
    <s v="Commercial"/>
    <s v="PL-Private Lighting"/>
    <n v="389"/>
    <n v="58.17"/>
    <n v="0"/>
    <n v="0"/>
    <n v="0"/>
    <n v="0"/>
    <n v="0"/>
    <n v="0"/>
    <n v="11.34"/>
    <n v="0.86"/>
    <n v="0"/>
    <n v="0"/>
    <n v="0"/>
    <n v="0.56000000000000005"/>
    <n v="0.84"/>
    <n v="0"/>
    <n v="0"/>
    <n v="0"/>
    <n v="0"/>
    <n v="0"/>
    <n v="0"/>
    <n v="0"/>
    <n v="0"/>
    <n v="0"/>
    <n v="0"/>
    <n v="0"/>
    <n v="0"/>
    <n v="0"/>
    <n v="0"/>
    <n v="0"/>
    <n v="0"/>
    <n v="0"/>
    <n v="5.63"/>
    <n v="-12.46"/>
    <n v="0"/>
    <n v="0"/>
    <n v="0"/>
    <n v="0"/>
    <n v="0"/>
    <n v="0"/>
    <n v="0"/>
    <n v="0"/>
    <n v="0"/>
    <x v="1"/>
    <x v="7"/>
    <m/>
  </r>
  <r>
    <x v="1"/>
    <s v="Neosho"/>
    <s v="Lighting"/>
    <s v="Residential"/>
    <s v="PL-Private Lighting"/>
    <n v="62"/>
    <n v="12.1"/>
    <n v="0"/>
    <n v="0"/>
    <n v="0"/>
    <n v="0"/>
    <n v="0"/>
    <n v="0"/>
    <n v="1.8"/>
    <n v="0.14000000000000001"/>
    <n v="0"/>
    <n v="0"/>
    <n v="0"/>
    <n v="0.08"/>
    <n v="0.1400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.97"/>
    <n v="-2.6"/>
    <n v="0"/>
    <n v="0"/>
    <n v="0"/>
    <n v="0"/>
    <n v="0"/>
    <n v="0"/>
    <n v="0"/>
    <n v="0"/>
    <n v="0"/>
    <x v="0"/>
    <x v="7"/>
    <m/>
  </r>
  <r>
    <x v="2"/>
    <s v="Baxter Springs"/>
    <s v="Electric"/>
    <s v="Commercial"/>
    <s v="CB-Commercial"/>
    <n v="882319"/>
    <n v="87516.39"/>
    <n v="3720.85"/>
    <n v="0"/>
    <n v="0"/>
    <n v="0"/>
    <n v="0"/>
    <n v="0"/>
    <n v="0"/>
    <n v="0"/>
    <n v="0"/>
    <n v="0"/>
    <n v="21903.54"/>
    <n v="0"/>
    <n v="0"/>
    <n v="1164.6400000000001"/>
    <n v="0"/>
    <n v="0"/>
    <n v="0"/>
    <n v="0"/>
    <n v="0"/>
    <n v="0"/>
    <n v="0"/>
    <n v="0"/>
    <n v="0"/>
    <n v="0"/>
    <n v="0"/>
    <n v="0"/>
    <n v="0"/>
    <n v="533.49"/>
    <n v="20"/>
    <n v="-703.34"/>
    <n v="8958.6"/>
    <n v="0"/>
    <n v="0"/>
    <n v="9476.1200000000008"/>
    <n v="0"/>
    <n v="0"/>
    <n v="0"/>
    <n v="22882.91"/>
    <n v="-979.37"/>
    <n v="2805.77"/>
    <n v="19097.77"/>
    <x v="1"/>
    <x v="1"/>
    <m/>
  </r>
  <r>
    <x v="2"/>
    <s v="Baxter Springs"/>
    <s v="Electric"/>
    <s v="Commercial"/>
    <s v="GP-General Power"/>
    <n v="1238856"/>
    <n v="87816.5"/>
    <n v="725"/>
    <n v="0"/>
    <n v="0"/>
    <n v="0"/>
    <n v="0"/>
    <n v="0"/>
    <n v="0"/>
    <n v="0"/>
    <n v="0"/>
    <n v="0"/>
    <n v="30822.73"/>
    <n v="0"/>
    <n v="0"/>
    <n v="1635.25"/>
    <n v="0"/>
    <n v="0"/>
    <n v="0"/>
    <n v="0"/>
    <n v="0"/>
    <n v="0"/>
    <n v="0"/>
    <n v="0"/>
    <n v="0"/>
    <n v="0"/>
    <n v="0"/>
    <n v="0"/>
    <n v="0"/>
    <n v="527.03"/>
    <n v="0"/>
    <n v="-113.23"/>
    <n v="8007.81"/>
    <n v="0"/>
    <n v="0"/>
    <n v="9291.5300000000007"/>
    <n v="0"/>
    <n v="0"/>
    <n v="0"/>
    <n v="32197.86"/>
    <n v="-1375.13"/>
    <n v="3939.56"/>
    <n v="26883.17"/>
    <x v="1"/>
    <x v="2"/>
    <m/>
  </r>
  <r>
    <x v="2"/>
    <s v="Baxter Springs"/>
    <s v="Electric"/>
    <s v="Commercial"/>
    <s v="LS-Special Lighting"/>
    <n v="2003"/>
    <n v="268.47000000000003"/>
    <n v="6.31"/>
    <n v="0"/>
    <n v="0"/>
    <n v="0"/>
    <n v="0"/>
    <n v="0"/>
    <n v="0"/>
    <n v="0"/>
    <n v="0"/>
    <n v="0"/>
    <n v="37.909999999999997"/>
    <n v="0"/>
    <n v="0"/>
    <n v="2.62"/>
    <n v="0"/>
    <n v="0"/>
    <n v="0"/>
    <n v="0"/>
    <n v="0"/>
    <n v="0"/>
    <n v="0"/>
    <n v="0"/>
    <n v="0"/>
    <n v="0"/>
    <n v="0"/>
    <n v="0"/>
    <n v="0"/>
    <n v="0"/>
    <n v="0"/>
    <n v="-10.01"/>
    <n v="3.33"/>
    <n v="0"/>
    <n v="0"/>
    <n v="1.4"/>
    <n v="0"/>
    <n v="0"/>
    <n v="0"/>
    <n v="40.129999999999995"/>
    <n v="-2.2200000000000002"/>
    <n v="6.37"/>
    <n v="31.539999999999996"/>
    <x v="1"/>
    <x v="3"/>
    <m/>
  </r>
  <r>
    <x v="2"/>
    <s v="Baxter Springs"/>
    <s v="Electric"/>
    <s v="Commercial"/>
    <s v="NM-Net Meterin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5"/>
    <m/>
  </r>
  <r>
    <x v="2"/>
    <s v="Baxter Springs"/>
    <s v="Electric"/>
    <s v="Commercial"/>
    <s v="SH-Small Heating"/>
    <n v="139594"/>
    <n v="11017.9"/>
    <n v="439.85"/>
    <n v="0"/>
    <n v="0"/>
    <n v="0"/>
    <n v="0"/>
    <n v="0"/>
    <n v="0"/>
    <n v="0"/>
    <n v="0"/>
    <n v="0"/>
    <n v="3472.97"/>
    <n v="0"/>
    <n v="0"/>
    <n v="184.29"/>
    <n v="0"/>
    <n v="0"/>
    <n v="0"/>
    <n v="0"/>
    <n v="0"/>
    <n v="0"/>
    <n v="0"/>
    <n v="0"/>
    <n v="0"/>
    <n v="0"/>
    <n v="0"/>
    <n v="0"/>
    <n v="0"/>
    <n v="118.92"/>
    <n v="0"/>
    <n v="-52.37"/>
    <n v="1033.01"/>
    <n v="0"/>
    <n v="0"/>
    <n v="1705.84"/>
    <n v="0"/>
    <n v="0"/>
    <n v="0"/>
    <n v="3627.9199999999996"/>
    <n v="-154.94999999999999"/>
    <n v="443.91"/>
    <n v="3029.06"/>
    <x v="1"/>
    <x v="9"/>
    <m/>
  </r>
  <r>
    <x v="2"/>
    <s v="Baxter Springs"/>
    <s v="Electric"/>
    <s v="Commercial"/>
    <s v="TEB-Total Electric Bldg"/>
    <n v="641196"/>
    <n v="43357.86"/>
    <n v="289.14"/>
    <n v="0"/>
    <n v="0"/>
    <n v="0"/>
    <n v="0"/>
    <n v="0"/>
    <n v="0"/>
    <n v="0"/>
    <n v="0"/>
    <n v="0"/>
    <n v="15952.98"/>
    <n v="0"/>
    <n v="0"/>
    <n v="846.39"/>
    <n v="0"/>
    <n v="0"/>
    <n v="0"/>
    <n v="0"/>
    <n v="0"/>
    <n v="0"/>
    <n v="0"/>
    <n v="0"/>
    <n v="0"/>
    <n v="0"/>
    <n v="0"/>
    <n v="0"/>
    <n v="0"/>
    <n v="120.08"/>
    <n v="0"/>
    <n v="-11.12"/>
    <n v="1499.02"/>
    <n v="0"/>
    <n v="0"/>
    <n v="6629.96"/>
    <n v="0"/>
    <n v="0"/>
    <n v="0"/>
    <n v="16664.71"/>
    <n v="-711.73"/>
    <n v="2039"/>
    <n v="13913.98"/>
    <x v="1"/>
    <x v="10"/>
    <m/>
  </r>
  <r>
    <x v="2"/>
    <s v="Baxter Springs"/>
    <s v="Electric"/>
    <s v="Industrial"/>
    <s v="CB-Commercial"/>
    <n v="13971"/>
    <n v="1318.69"/>
    <n v="59.29"/>
    <n v="0"/>
    <n v="0"/>
    <n v="0"/>
    <n v="0"/>
    <n v="0"/>
    <n v="0"/>
    <n v="0"/>
    <n v="0"/>
    <n v="0"/>
    <n v="347.6"/>
    <n v="0"/>
    <n v="0"/>
    <n v="18.46"/>
    <n v="0"/>
    <n v="0"/>
    <n v="0"/>
    <n v="0"/>
    <n v="0"/>
    <n v="0"/>
    <n v="0"/>
    <n v="0"/>
    <n v="0"/>
    <n v="0"/>
    <n v="0"/>
    <n v="0"/>
    <n v="0"/>
    <n v="34.01"/>
    <n v="0"/>
    <n v="-63.94"/>
    <n v="170.13"/>
    <n v="0"/>
    <n v="0"/>
    <n v="150.05000000000001"/>
    <n v="0"/>
    <n v="0"/>
    <n v="0"/>
    <n v="363.11"/>
    <n v="-15.51"/>
    <n v="44.43"/>
    <n v="303.17"/>
    <x v="2"/>
    <x v="1"/>
    <m/>
  </r>
  <r>
    <x v="2"/>
    <s v="Baxter Springs"/>
    <s v="Electric"/>
    <s v="Industrial"/>
    <s v="GP-General Power"/>
    <n v="601520"/>
    <n v="45823.95"/>
    <n v="275"/>
    <n v="0"/>
    <n v="0"/>
    <n v="0"/>
    <n v="0"/>
    <n v="0"/>
    <n v="0"/>
    <n v="0"/>
    <n v="0"/>
    <n v="0"/>
    <n v="15660.49"/>
    <n v="0"/>
    <n v="0"/>
    <n v="793.99"/>
    <n v="0"/>
    <n v="0"/>
    <n v="0"/>
    <n v="0"/>
    <n v="0"/>
    <n v="0"/>
    <n v="0"/>
    <n v="0"/>
    <n v="0"/>
    <n v="0"/>
    <n v="0"/>
    <n v="0"/>
    <n v="0"/>
    <n v="618.22"/>
    <n v="0"/>
    <n v="0"/>
    <n v="3650.84"/>
    <n v="0"/>
    <n v="0"/>
    <n v="5635.95"/>
    <n v="0"/>
    <n v="0"/>
    <n v="0"/>
    <n v="16328.18"/>
    <n v="-667.69"/>
    <n v="1912.83"/>
    <n v="13747.66"/>
    <x v="2"/>
    <x v="2"/>
    <m/>
  </r>
  <r>
    <x v="2"/>
    <s v="Baxter Springs"/>
    <s v="Electric"/>
    <s v="Industrial"/>
    <s v="PT-Transmission"/>
    <n v="2816225"/>
    <n v="91168.36"/>
    <n v="50"/>
    <n v="0"/>
    <n v="0"/>
    <n v="0"/>
    <n v="0"/>
    <n v="0"/>
    <n v="0"/>
    <n v="0"/>
    <n v="0"/>
    <n v="0"/>
    <n v="82233.77"/>
    <n v="0"/>
    <n v="0"/>
    <n v="3717.42"/>
    <n v="0"/>
    <n v="0"/>
    <n v="7670.8"/>
    <n v="0"/>
    <n v="0"/>
    <n v="0"/>
    <n v="0"/>
    <n v="0"/>
    <n v="0"/>
    <n v="0"/>
    <n v="0"/>
    <n v="0"/>
    <n v="0"/>
    <n v="637.59"/>
    <n v="0"/>
    <n v="0"/>
    <n v="15270.83"/>
    <n v="0"/>
    <n v="0"/>
    <n v="16431.490000000002"/>
    <n v="0"/>
    <n v="0"/>
    <n v="0"/>
    <n v="85359.78"/>
    <n v="-3126.01"/>
    <n v="8955.6"/>
    <n v="73278.17"/>
    <x v="2"/>
    <x v="4"/>
    <m/>
  </r>
  <r>
    <x v="2"/>
    <s v="Baxter Springs"/>
    <s v="Electric"/>
    <s v="Industrial"/>
    <s v="SH-Small Heating"/>
    <n v="17923"/>
    <n v="1295.3699999999999"/>
    <n v="0"/>
    <n v="0"/>
    <n v="0"/>
    <n v="0"/>
    <n v="0"/>
    <n v="0"/>
    <n v="0"/>
    <n v="0"/>
    <n v="0"/>
    <n v="0"/>
    <n v="445.93"/>
    <n v="0"/>
    <n v="0"/>
    <n v="23.66"/>
    <n v="0"/>
    <n v="0"/>
    <n v="0"/>
    <n v="0"/>
    <n v="0"/>
    <n v="0"/>
    <n v="0"/>
    <n v="0"/>
    <n v="0"/>
    <n v="0"/>
    <n v="0"/>
    <n v="0"/>
    <n v="0"/>
    <n v="0"/>
    <n v="0"/>
    <n v="0"/>
    <n v="158.72999999999999"/>
    <n v="0"/>
    <n v="0"/>
    <n v="219.02"/>
    <n v="0"/>
    <n v="0"/>
    <n v="0"/>
    <n v="465.82"/>
    <n v="-19.89"/>
    <n v="57"/>
    <n v="388.93"/>
    <x v="2"/>
    <x v="9"/>
    <m/>
  </r>
  <r>
    <x v="2"/>
    <s v="Baxter Springs"/>
    <s v="Electric"/>
    <s v="Industrial"/>
    <s v="TEB-Total Electric Bldg"/>
    <n v="-480"/>
    <n v="115.88"/>
    <n v="0"/>
    <n v="0"/>
    <n v="0"/>
    <n v="0"/>
    <n v="0"/>
    <n v="0"/>
    <n v="0"/>
    <n v="0"/>
    <n v="0"/>
    <n v="0"/>
    <n v="-42.36"/>
    <n v="0"/>
    <n v="0"/>
    <n v="-0.63"/>
    <n v="0"/>
    <n v="0"/>
    <n v="0"/>
    <n v="0"/>
    <n v="0"/>
    <n v="0"/>
    <n v="0"/>
    <n v="0"/>
    <n v="0"/>
    <n v="0"/>
    <n v="0"/>
    <n v="0"/>
    <n v="0"/>
    <n v="37.28"/>
    <n v="0"/>
    <n v="0"/>
    <n v="0.65"/>
    <n v="0"/>
    <n v="0"/>
    <n v="-4.9600000000000204"/>
    <n v="0"/>
    <n v="0"/>
    <n v="0"/>
    <n v="-42.36"/>
    <n v="0"/>
    <n v="0"/>
    <n v="-42.36"/>
    <x v="2"/>
    <x v="10"/>
    <m/>
  </r>
  <r>
    <x v="2"/>
    <s v="Baxter Springs"/>
    <s v="Electric"/>
    <s v="Interdepartmental"/>
    <s v="CB-Commercial"/>
    <n v="9674"/>
    <n v="848.46"/>
    <n v="0"/>
    <n v="0"/>
    <n v="0"/>
    <n v="0"/>
    <n v="0"/>
    <n v="0"/>
    <n v="0"/>
    <n v="0"/>
    <n v="0"/>
    <n v="0"/>
    <n v="240.69"/>
    <n v="0"/>
    <n v="0"/>
    <n v="12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3.9"/>
    <n v="0"/>
    <n v="0"/>
    <n v="0"/>
    <n v="251.43"/>
    <n v="-10.74"/>
    <n v="30.76"/>
    <n v="209.93"/>
    <x v="5"/>
    <x v="1"/>
    <m/>
  </r>
  <r>
    <x v="2"/>
    <s v="Baxter Springs"/>
    <s v="Electric"/>
    <s v="Interdepartmental"/>
    <s v="GP-General Power"/>
    <n v="3040"/>
    <n v="1127.3599999999999"/>
    <n v="0"/>
    <n v="0"/>
    <n v="0"/>
    <n v="0"/>
    <n v="0"/>
    <n v="0"/>
    <n v="0"/>
    <n v="0"/>
    <n v="0"/>
    <n v="0"/>
    <n v="75.63"/>
    <n v="0"/>
    <n v="0"/>
    <n v="4.0199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7.819999999999993"/>
    <n v="0"/>
    <n v="0"/>
    <n v="0"/>
    <n v="79"/>
    <n v="-3.37"/>
    <n v="9.67"/>
    <n v="65.959999999999994"/>
    <x v="5"/>
    <x v="2"/>
    <m/>
  </r>
  <r>
    <x v="2"/>
    <s v="Baxter Springs"/>
    <s v="Electric"/>
    <s v="Municipal Buildings"/>
    <s v="CB-Commercial"/>
    <n v="32072"/>
    <n v="3238.02"/>
    <n v="0"/>
    <n v="0"/>
    <n v="0"/>
    <n v="0"/>
    <n v="0"/>
    <n v="0"/>
    <n v="0"/>
    <n v="0"/>
    <n v="0"/>
    <n v="0"/>
    <n v="797.95"/>
    <n v="0"/>
    <n v="0"/>
    <n v="42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4.46"/>
    <n v="0"/>
    <n v="0"/>
    <n v="0"/>
    <n v="833.55000000000007"/>
    <n v="-35.6"/>
    <n v="101.99"/>
    <n v="695.96"/>
    <x v="3"/>
    <x v="1"/>
    <m/>
  </r>
  <r>
    <x v="2"/>
    <s v="Baxter Springs"/>
    <s v="Electric"/>
    <s v="Municipal Buildings"/>
    <s v="GP-General Power"/>
    <n v="49840"/>
    <n v="3466.64"/>
    <n v="0"/>
    <n v="0"/>
    <n v="0"/>
    <n v="0"/>
    <n v="0"/>
    <n v="0"/>
    <n v="0"/>
    <n v="0"/>
    <n v="0"/>
    <n v="0"/>
    <n v="1240.02"/>
    <n v="0"/>
    <n v="0"/>
    <n v="65.790000000000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1.14"/>
    <n v="0"/>
    <n v="0"/>
    <n v="0"/>
    <n v="1295.3399999999999"/>
    <n v="-55.32"/>
    <n v="158.49"/>
    <n v="1081.53"/>
    <x v="3"/>
    <x v="2"/>
    <m/>
  </r>
  <r>
    <x v="2"/>
    <s v="Baxter Springs"/>
    <s v="Electric"/>
    <s v="Municipal Buildings"/>
    <s v="LS-Special Lighting"/>
    <n v="480"/>
    <n v="62.78"/>
    <n v="0"/>
    <n v="0"/>
    <n v="0"/>
    <n v="0"/>
    <n v="0"/>
    <n v="0"/>
    <n v="0"/>
    <n v="0"/>
    <n v="0"/>
    <n v="0"/>
    <n v="11.94"/>
    <n v="0"/>
    <n v="0"/>
    <n v="0.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33"/>
    <n v="0"/>
    <n v="0"/>
    <n v="0"/>
    <n v="12.469999999999999"/>
    <n v="-0.53"/>
    <n v="1.53"/>
    <n v="10.41"/>
    <x v="3"/>
    <x v="3"/>
    <m/>
  </r>
  <r>
    <x v="2"/>
    <s v="Baxter Springs"/>
    <s v="Electric"/>
    <s v="Municipal Buildings"/>
    <s v="SH-Small Heating"/>
    <n v="1760"/>
    <n v="149.78"/>
    <n v="0"/>
    <n v="0"/>
    <n v="0"/>
    <n v="0"/>
    <n v="0"/>
    <n v="0"/>
    <n v="0"/>
    <n v="0"/>
    <n v="0"/>
    <n v="0"/>
    <n v="43.79"/>
    <n v="0"/>
    <n v="0"/>
    <n v="2.319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.51"/>
    <n v="0"/>
    <n v="0"/>
    <n v="0"/>
    <n v="45.74"/>
    <n v="-1.95"/>
    <n v="5.6"/>
    <n v="38.19"/>
    <x v="3"/>
    <x v="9"/>
    <m/>
  </r>
  <r>
    <x v="2"/>
    <s v="Baxter Springs"/>
    <s v="Electric"/>
    <s v="Municipal Other Lighting"/>
    <s v="CB-Commercial"/>
    <n v="99856"/>
    <n v="8838.31"/>
    <n v="0"/>
    <n v="0"/>
    <n v="0"/>
    <n v="0"/>
    <n v="0"/>
    <n v="0"/>
    <n v="0"/>
    <n v="0"/>
    <n v="0"/>
    <n v="0"/>
    <n v="2483.4699999999998"/>
    <n v="0"/>
    <n v="0"/>
    <n v="131.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2.47"/>
    <n v="0"/>
    <n v="0"/>
    <n v="0"/>
    <n v="2594.31"/>
    <n v="-110.84"/>
    <n v="317.54000000000002"/>
    <n v="2165.9299999999998"/>
    <x v="4"/>
    <x v="1"/>
    <m/>
  </r>
  <r>
    <x v="2"/>
    <s v="Baxter Springs"/>
    <s v="Electric"/>
    <s v="Municipal Other Lighting"/>
    <s v="LS-Special Lighting"/>
    <n v="545"/>
    <n v="141.46"/>
    <n v="0"/>
    <n v="0"/>
    <n v="0"/>
    <n v="0"/>
    <n v="0"/>
    <n v="0"/>
    <n v="0"/>
    <n v="0"/>
    <n v="0"/>
    <n v="0"/>
    <n v="13.56"/>
    <n v="0"/>
    <n v="0"/>
    <n v="0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38"/>
    <n v="0"/>
    <n v="0"/>
    <n v="0"/>
    <n v="14.16"/>
    <n v="-0.6"/>
    <n v="1.73"/>
    <n v="11.83"/>
    <x v="4"/>
    <x v="3"/>
    <m/>
  </r>
  <r>
    <x v="2"/>
    <s v="Baxter Springs"/>
    <s v="Electric"/>
    <s v="Municipal Pumping"/>
    <s v="CB-Commercial"/>
    <n v="16754"/>
    <n v="1717.41"/>
    <n v="0"/>
    <n v="0"/>
    <n v="0"/>
    <n v="0"/>
    <n v="0"/>
    <n v="0"/>
    <n v="0"/>
    <n v="0"/>
    <n v="0"/>
    <n v="0"/>
    <n v="416.85"/>
    <n v="0"/>
    <n v="0"/>
    <n v="22.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9.94"/>
    <n v="0"/>
    <n v="0"/>
    <n v="0"/>
    <n v="435.45000000000005"/>
    <n v="-18.600000000000001"/>
    <n v="53.28"/>
    <n v="363.57000000000005"/>
    <x v="3"/>
    <x v="1"/>
    <m/>
  </r>
  <r>
    <x v="2"/>
    <s v="Baxter Springs"/>
    <s v="Electric"/>
    <s v="Municipal Pumping"/>
    <s v="GP-General Power"/>
    <n v="221280"/>
    <n v="12375.13"/>
    <n v="0"/>
    <n v="0"/>
    <n v="0"/>
    <n v="0"/>
    <n v="0"/>
    <n v="0"/>
    <n v="0"/>
    <n v="0"/>
    <n v="0"/>
    <n v="0"/>
    <n v="5505.45"/>
    <n v="0"/>
    <n v="0"/>
    <n v="292.08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69.87"/>
    <n v="0"/>
    <n v="0"/>
    <n v="0"/>
    <n v="5751.07"/>
    <n v="-245.62"/>
    <n v="703.67"/>
    <n v="4801.78"/>
    <x v="3"/>
    <x v="2"/>
    <m/>
  </r>
  <r>
    <x v="2"/>
    <s v="Baxter Springs"/>
    <s v="Electric"/>
    <s v="Residential"/>
    <s v="NM-Net Meterin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5"/>
    <m/>
  </r>
  <r>
    <x v="2"/>
    <s v="Baxter Springs"/>
    <s v="Electric"/>
    <s v="Residential"/>
    <s v="RG-Residential"/>
    <n v="3735897"/>
    <n v="289844.46000000002"/>
    <n v="17661.75"/>
    <n v="0"/>
    <n v="0"/>
    <n v="0"/>
    <n v="0"/>
    <n v="0"/>
    <n v="0"/>
    <n v="0"/>
    <n v="0"/>
    <n v="0"/>
    <n v="92773.49"/>
    <n v="0"/>
    <n v="-0.35"/>
    <n v="4931.38"/>
    <n v="0"/>
    <n v="0"/>
    <n v="0"/>
    <n v="0"/>
    <n v="0"/>
    <n v="0"/>
    <n v="0"/>
    <n v="0"/>
    <n v="0"/>
    <n v="0"/>
    <n v="0"/>
    <n v="0"/>
    <n v="0"/>
    <n v="3923.3"/>
    <n v="60"/>
    <n v="-4314.62"/>
    <n v="11768.55"/>
    <n v="0"/>
    <n v="483.53"/>
    <n v="49800.480000000003"/>
    <n v="0"/>
    <n v="0"/>
    <n v="0"/>
    <n v="96920.340000000011"/>
    <n v="-4146.8500000000004"/>
    <n v="11880.15"/>
    <n v="80893.340000000011"/>
    <x v="0"/>
    <x v="6"/>
    <m/>
  </r>
  <r>
    <x v="2"/>
    <s v="Baxter Springs"/>
    <s v="Electric"/>
    <s v="Residential"/>
    <s v="RG-Residential Water Heat"/>
    <n v="623824"/>
    <n v="45449.77"/>
    <n v="2227.2199999999998"/>
    <n v="0"/>
    <n v="0"/>
    <n v="0"/>
    <n v="0"/>
    <n v="0"/>
    <n v="0"/>
    <n v="0"/>
    <n v="0"/>
    <n v="0"/>
    <n v="15343.44"/>
    <n v="0"/>
    <n v="0"/>
    <n v="823.58"/>
    <n v="0"/>
    <n v="0"/>
    <n v="0"/>
    <n v="0"/>
    <n v="0"/>
    <n v="0"/>
    <n v="0"/>
    <n v="0"/>
    <n v="0"/>
    <n v="0"/>
    <n v="0"/>
    <n v="0"/>
    <n v="0"/>
    <n v="571.33000000000004"/>
    <n v="0"/>
    <n v="-543.87"/>
    <n v="1721.13"/>
    <n v="0"/>
    <n v="0"/>
    <n v="8353.35"/>
    <n v="0"/>
    <n v="0"/>
    <n v="0"/>
    <n v="16035.880000000001"/>
    <n v="-692.44"/>
    <n v="1983.76"/>
    <n v="13359.68"/>
    <x v="0"/>
    <x v="11"/>
    <m/>
  </r>
  <r>
    <x v="2"/>
    <s v="Baxter Springs"/>
    <s v="Electric"/>
    <s v="Residential"/>
    <s v="RH-Residential Total Elec"/>
    <n v="2927622"/>
    <n v="188428.7"/>
    <n v="5519.99"/>
    <n v="0"/>
    <n v="0"/>
    <n v="0"/>
    <n v="0"/>
    <n v="0"/>
    <n v="0"/>
    <n v="0"/>
    <n v="0"/>
    <n v="0"/>
    <n v="72791"/>
    <n v="0"/>
    <n v="0"/>
    <n v="3864.57"/>
    <n v="0"/>
    <n v="0"/>
    <n v="0"/>
    <n v="0"/>
    <n v="0"/>
    <n v="0"/>
    <n v="0"/>
    <n v="0"/>
    <n v="0"/>
    <n v="0"/>
    <n v="0"/>
    <n v="0"/>
    <n v="0"/>
    <n v="1704.67"/>
    <n v="0"/>
    <n v="-1682.65"/>
    <n v="6247.29"/>
    <n v="0"/>
    <n v="0"/>
    <n v="38074.33"/>
    <n v="0"/>
    <n v="0"/>
    <n v="0"/>
    <n v="76040.66"/>
    <n v="-3249.66"/>
    <n v="9309.84"/>
    <n v="63481.16"/>
    <x v="0"/>
    <x v="12"/>
    <m/>
  </r>
  <r>
    <x v="2"/>
    <s v="Baxter Springs"/>
    <s v="Electric"/>
    <s v="Wholesale Municipalities"/>
    <s v="GFR-Chetopa"/>
    <n v="865043"/>
    <n v="21666.93"/>
    <n v="0"/>
    <n v="20553.41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13"/>
    <m/>
  </r>
  <r>
    <x v="2"/>
    <s v="Baxter Springs"/>
    <s v="Lighting"/>
    <s v="Commercial"/>
    <s v="PL-Private Lighting"/>
    <n v="32554.738000000001"/>
    <n v="8265.33"/>
    <n v="154.88999999999999"/>
    <n v="0"/>
    <n v="0"/>
    <n v="0"/>
    <n v="0"/>
    <n v="0"/>
    <n v="0"/>
    <n v="0"/>
    <n v="0"/>
    <n v="0"/>
    <n v="809.82"/>
    <n v="0"/>
    <n v="0"/>
    <n v="43.13"/>
    <n v="0"/>
    <n v="0"/>
    <n v="69"/>
    <n v="0"/>
    <n v="0"/>
    <n v="0"/>
    <n v="0"/>
    <n v="0"/>
    <n v="0"/>
    <n v="0"/>
    <n v="0"/>
    <n v="0"/>
    <n v="0"/>
    <n v="44.97"/>
    <n v="0"/>
    <n v="-5.14"/>
    <n v="632.04"/>
    <n v="0"/>
    <n v="0"/>
    <n v="64.239999999999995"/>
    <n v="0"/>
    <n v="0"/>
    <n v="0"/>
    <n v="845.96"/>
    <n v="-36.14"/>
    <n v="103.52"/>
    <n v="706.30000000000007"/>
    <x v="1"/>
    <x v="7"/>
    <m/>
  </r>
  <r>
    <x v="2"/>
    <s v="Baxter Springs"/>
    <s v="Lighting"/>
    <s v="Industrial"/>
    <s v="PL-Private Lighting"/>
    <n v="11837"/>
    <n v="2444.5100000000002"/>
    <n v="62.5"/>
    <n v="0"/>
    <n v="0"/>
    <n v="0"/>
    <n v="0"/>
    <n v="0"/>
    <n v="0"/>
    <n v="0"/>
    <n v="0"/>
    <n v="0"/>
    <n v="307.20999999999998"/>
    <n v="0"/>
    <n v="0"/>
    <n v="15.63"/>
    <n v="0"/>
    <n v="0"/>
    <n v="0"/>
    <n v="0"/>
    <n v="0"/>
    <n v="0"/>
    <n v="0"/>
    <n v="0"/>
    <n v="0"/>
    <n v="0"/>
    <n v="0"/>
    <n v="0"/>
    <n v="0"/>
    <n v="5.83"/>
    <n v="0"/>
    <n v="-1.1100000000000001"/>
    <n v="244.19"/>
    <n v="0"/>
    <n v="0"/>
    <n v="23.43"/>
    <n v="0"/>
    <n v="0"/>
    <n v="0"/>
    <n v="320.34999999999997"/>
    <n v="-13.14"/>
    <n v="37.64"/>
    <n v="269.57"/>
    <x v="2"/>
    <x v="7"/>
    <m/>
  </r>
  <r>
    <x v="2"/>
    <s v="Baxter Springs"/>
    <s v="Lighting"/>
    <s v="Municipal Buildings"/>
    <s v="PL-Private Lighting"/>
    <n v="157"/>
    <n v="39.520000000000003"/>
    <n v="0"/>
    <n v="0"/>
    <n v="0"/>
    <n v="0"/>
    <n v="0"/>
    <n v="0"/>
    <n v="0"/>
    <n v="0"/>
    <n v="0"/>
    <n v="0"/>
    <n v="3.91"/>
    <n v="0"/>
    <n v="0"/>
    <n v="0.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31"/>
    <n v="0"/>
    <n v="0"/>
    <n v="0"/>
    <n v="4.08"/>
    <n v="-0.17"/>
    <n v="0.5"/>
    <n v="3.41"/>
    <x v="3"/>
    <x v="7"/>
    <m/>
  </r>
  <r>
    <x v="2"/>
    <s v="Baxter Springs"/>
    <s v="Lighting"/>
    <s v="Municipal Other Lighting"/>
    <s v="PL-Private Lighting"/>
    <n v="487"/>
    <n v="84.52"/>
    <n v="0"/>
    <n v="0"/>
    <n v="0"/>
    <n v="0"/>
    <n v="0"/>
    <n v="0"/>
    <n v="0"/>
    <n v="0"/>
    <n v="0"/>
    <n v="0"/>
    <n v="12.4"/>
    <n v="0"/>
    <n v="0"/>
    <n v="0.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96"/>
    <n v="0"/>
    <n v="0"/>
    <n v="0"/>
    <n v="12.940000000000001"/>
    <n v="-0.54"/>
    <n v="1.55"/>
    <n v="10.85"/>
    <x v="4"/>
    <x v="7"/>
    <m/>
  </r>
  <r>
    <x v="2"/>
    <s v="Baxter Springs"/>
    <s v="Lighting"/>
    <s v="Municipal Street Lighting"/>
    <s v="SPL-Municipal St Lighting"/>
    <n v="80498.392000000007"/>
    <n v="5143.37"/>
    <n v="0"/>
    <n v="0"/>
    <n v="0"/>
    <n v="0"/>
    <n v="0"/>
    <n v="0"/>
    <n v="0"/>
    <n v="0"/>
    <n v="0"/>
    <n v="0"/>
    <n v="2350.5500000000002"/>
    <n v="0"/>
    <n v="0"/>
    <n v="106.26"/>
    <n v="0"/>
    <n v="0"/>
    <n v="2464.67"/>
    <n v="0"/>
    <n v="0"/>
    <n v="0"/>
    <n v="0"/>
    <n v="0"/>
    <n v="0"/>
    <n v="0"/>
    <n v="0"/>
    <n v="0"/>
    <n v="0"/>
    <n v="0"/>
    <n v="0"/>
    <n v="0"/>
    <n v="0"/>
    <n v="0"/>
    <n v="0"/>
    <n v="197.22"/>
    <n v="0"/>
    <n v="0"/>
    <n v="0"/>
    <n v="2439.9"/>
    <n v="-89.35"/>
    <n v="255.98"/>
    <n v="2094.5700000000002"/>
    <x v="4"/>
    <x v="8"/>
    <m/>
  </r>
  <r>
    <x v="2"/>
    <s v="Baxter Springs"/>
    <s v="Lighting"/>
    <s v="Residential"/>
    <s v="PL-Private Lighting"/>
    <n v="36960.504999999997"/>
    <n v="11287.46"/>
    <n v="93.52"/>
    <n v="0"/>
    <n v="0"/>
    <n v="0"/>
    <n v="0"/>
    <n v="0"/>
    <n v="0"/>
    <n v="0"/>
    <n v="0"/>
    <n v="0"/>
    <n v="919.01"/>
    <n v="0"/>
    <n v="0"/>
    <n v="49.5"/>
    <n v="0"/>
    <n v="0"/>
    <n v="0"/>
    <n v="0"/>
    <n v="0"/>
    <n v="0"/>
    <n v="0"/>
    <n v="0"/>
    <n v="0"/>
    <n v="0"/>
    <n v="0"/>
    <n v="0"/>
    <n v="0"/>
    <n v="61.45"/>
    <n v="0"/>
    <n v="-11.33"/>
    <n v="222.62"/>
    <n v="0"/>
    <n v="0"/>
    <n v="72.459999999999994"/>
    <n v="0"/>
    <n v="0"/>
    <n v="0"/>
    <n v="960.04"/>
    <n v="-41.03"/>
    <n v="117.53"/>
    <n v="801.48"/>
    <x v="0"/>
    <x v="7"/>
    <m/>
  </r>
  <r>
    <x v="2"/>
    <s v="Baxter Springs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2"/>
    <s v="Columbus"/>
    <s v="Electric"/>
    <s v="Commercial"/>
    <s v="CB-Commercial"/>
    <n v="546026"/>
    <n v="53944.66"/>
    <n v="2042.02"/>
    <n v="0"/>
    <n v="0"/>
    <n v="0"/>
    <n v="0"/>
    <n v="0"/>
    <n v="0"/>
    <n v="0"/>
    <n v="0"/>
    <n v="0"/>
    <n v="13574.61"/>
    <n v="0"/>
    <n v="0"/>
    <n v="720.77"/>
    <n v="0"/>
    <n v="0"/>
    <n v="0"/>
    <n v="0"/>
    <n v="0"/>
    <n v="0"/>
    <n v="0"/>
    <n v="0"/>
    <n v="0"/>
    <n v="0"/>
    <n v="0"/>
    <n v="0"/>
    <n v="0"/>
    <n v="230.17"/>
    <n v="0"/>
    <n v="-484.02"/>
    <n v="5214.1000000000004"/>
    <n v="0"/>
    <n v="0"/>
    <n v="5864.39"/>
    <n v="0"/>
    <n v="0"/>
    <n v="0"/>
    <n v="14180.7"/>
    <n v="-606.09"/>
    <n v="1736.36"/>
    <n v="11838.25"/>
    <x v="1"/>
    <x v="1"/>
    <m/>
  </r>
  <r>
    <x v="2"/>
    <s v="Columbus"/>
    <s v="Electric"/>
    <s v="Commercial"/>
    <s v="GP-General Power"/>
    <n v="680215"/>
    <n v="50674.75"/>
    <n v="0"/>
    <n v="0"/>
    <n v="0"/>
    <n v="0"/>
    <n v="0"/>
    <n v="0"/>
    <n v="0"/>
    <n v="0"/>
    <n v="0"/>
    <n v="0"/>
    <n v="17506.990000000002"/>
    <n v="0"/>
    <n v="0"/>
    <n v="897.88"/>
    <n v="0"/>
    <n v="0"/>
    <n v="663.34"/>
    <n v="0"/>
    <n v="0"/>
    <n v="0"/>
    <n v="0"/>
    <n v="0"/>
    <n v="0"/>
    <n v="0"/>
    <n v="0"/>
    <n v="0"/>
    <n v="0"/>
    <n v="412.53"/>
    <n v="0"/>
    <n v="0"/>
    <n v="3527.87"/>
    <n v="0"/>
    <n v="0"/>
    <n v="5674.51"/>
    <n v="0"/>
    <n v="0"/>
    <n v="0"/>
    <n v="18262.030000000002"/>
    <n v="-755.04"/>
    <n v="2163.08"/>
    <n v="15343.910000000002"/>
    <x v="1"/>
    <x v="2"/>
    <m/>
  </r>
  <r>
    <x v="2"/>
    <s v="Columbus"/>
    <s v="Electric"/>
    <s v="Commercial"/>
    <s v="NM-Net Meterin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5"/>
    <m/>
  </r>
  <r>
    <x v="2"/>
    <s v="Columbus"/>
    <s v="Electric"/>
    <s v="Commercial"/>
    <s v="SH-Small Heating"/>
    <n v="84522"/>
    <n v="7000.18"/>
    <n v="348.65"/>
    <n v="0"/>
    <n v="0"/>
    <n v="0"/>
    <n v="0"/>
    <n v="0"/>
    <n v="0"/>
    <n v="0"/>
    <n v="0"/>
    <n v="0"/>
    <n v="2067.8000000000002"/>
    <n v="0"/>
    <n v="0"/>
    <n v="111.57"/>
    <n v="0"/>
    <n v="0"/>
    <n v="0"/>
    <n v="0"/>
    <n v="0"/>
    <n v="0"/>
    <n v="0"/>
    <n v="0"/>
    <n v="0"/>
    <n v="0"/>
    <n v="0"/>
    <n v="0"/>
    <n v="0"/>
    <n v="30.81"/>
    <n v="0"/>
    <n v="-67.61"/>
    <n v="655.57"/>
    <n v="0"/>
    <n v="0"/>
    <n v="1032.8599999999999"/>
    <n v="0"/>
    <n v="0"/>
    <n v="0"/>
    <n v="2161.6200000000003"/>
    <n v="-93.82"/>
    <n v="268.77999999999997"/>
    <n v="1799.0200000000002"/>
    <x v="1"/>
    <x v="9"/>
    <m/>
  </r>
  <r>
    <x v="2"/>
    <s v="Columbus"/>
    <s v="Electric"/>
    <s v="Commercial"/>
    <s v="TEB-Total Electric Bldg"/>
    <n v="185760"/>
    <n v="13151.73"/>
    <n v="0"/>
    <n v="0"/>
    <n v="0"/>
    <n v="0"/>
    <n v="0"/>
    <n v="0"/>
    <n v="0"/>
    <n v="0"/>
    <n v="0"/>
    <n v="0"/>
    <n v="4621.7"/>
    <n v="0"/>
    <n v="0"/>
    <n v="245.21"/>
    <n v="0"/>
    <n v="0"/>
    <n v="0"/>
    <n v="0"/>
    <n v="0"/>
    <n v="0"/>
    <n v="0"/>
    <n v="0"/>
    <n v="0"/>
    <n v="0"/>
    <n v="0"/>
    <n v="0"/>
    <n v="0"/>
    <n v="98.81"/>
    <n v="0"/>
    <n v="-16.77"/>
    <n v="1370.04"/>
    <n v="0"/>
    <n v="0"/>
    <n v="1920.77"/>
    <n v="0"/>
    <n v="0"/>
    <n v="0"/>
    <n v="4827.8899999999994"/>
    <n v="-206.19"/>
    <n v="590.72"/>
    <n v="4030.9799999999996"/>
    <x v="1"/>
    <x v="10"/>
    <m/>
  </r>
  <r>
    <x v="2"/>
    <s v="Columbus"/>
    <s v="Electric"/>
    <s v="Industrial"/>
    <s v="CB-Commercial"/>
    <n v="12560"/>
    <n v="1103.56"/>
    <n v="0"/>
    <n v="0"/>
    <n v="0"/>
    <n v="0"/>
    <n v="0"/>
    <n v="0"/>
    <n v="0"/>
    <n v="0"/>
    <n v="0"/>
    <n v="0"/>
    <n v="306.45999999999998"/>
    <n v="0"/>
    <n v="0"/>
    <n v="16.579999999999998"/>
    <n v="0"/>
    <n v="0"/>
    <n v="0"/>
    <n v="0"/>
    <n v="0"/>
    <n v="0"/>
    <n v="0"/>
    <n v="0"/>
    <n v="0"/>
    <n v="0"/>
    <n v="0"/>
    <n v="0"/>
    <n v="0"/>
    <n v="34.65"/>
    <n v="0"/>
    <n v="-58.37"/>
    <n v="117.24"/>
    <n v="0"/>
    <n v="0"/>
    <n v="134.9"/>
    <n v="0"/>
    <n v="0"/>
    <n v="0"/>
    <n v="320.39999999999998"/>
    <n v="-13.94"/>
    <n v="39.94"/>
    <n v="266.52"/>
    <x v="2"/>
    <x v="1"/>
    <m/>
  </r>
  <r>
    <x v="2"/>
    <s v="Columbus"/>
    <s v="Electric"/>
    <s v="Industrial"/>
    <s v="GP-General Power"/>
    <n v="573800"/>
    <n v="47508.62"/>
    <n v="0"/>
    <n v="0"/>
    <n v="0"/>
    <n v="0"/>
    <n v="0"/>
    <n v="0"/>
    <n v="0"/>
    <n v="0"/>
    <n v="0"/>
    <n v="0"/>
    <n v="14027.93"/>
    <n v="0"/>
    <n v="0"/>
    <n v="757.42"/>
    <n v="0"/>
    <n v="0"/>
    <n v="0"/>
    <n v="0"/>
    <n v="0"/>
    <n v="0"/>
    <n v="0"/>
    <n v="0"/>
    <n v="0"/>
    <n v="0"/>
    <n v="0"/>
    <n v="0"/>
    <n v="0"/>
    <n v="22.39"/>
    <n v="0"/>
    <n v="-152.88"/>
    <n v="2637.31"/>
    <n v="0"/>
    <n v="0"/>
    <n v="6349.01"/>
    <n v="0"/>
    <n v="0"/>
    <n v="0"/>
    <n v="14664.85"/>
    <n v="-636.91999999999996"/>
    <n v="1824.68"/>
    <n v="12203.25"/>
    <x v="2"/>
    <x v="2"/>
    <m/>
  </r>
  <r>
    <x v="2"/>
    <s v="Columbus"/>
    <s v="Electric"/>
    <s v="Industrial"/>
    <s v="PT-Transmission"/>
    <n v="592800"/>
    <n v="42059.87"/>
    <n v="0"/>
    <n v="0"/>
    <n v="0"/>
    <n v="0"/>
    <n v="0"/>
    <n v="0"/>
    <n v="0"/>
    <n v="0"/>
    <n v="0"/>
    <n v="0"/>
    <n v="17309.759999999998"/>
    <n v="0"/>
    <n v="0"/>
    <n v="782.49"/>
    <n v="0"/>
    <n v="0"/>
    <n v="2620.46"/>
    <n v="0"/>
    <n v="0"/>
    <n v="0"/>
    <n v="0"/>
    <n v="0"/>
    <n v="0"/>
    <n v="0"/>
    <n v="0"/>
    <n v="0"/>
    <n v="0"/>
    <n v="0"/>
    <n v="0"/>
    <n v="0"/>
    <n v="794.43"/>
    <n v="0"/>
    <n v="0"/>
    <n v="7133.05"/>
    <n v="0"/>
    <n v="0"/>
    <n v="0"/>
    <n v="17967.769999999997"/>
    <n v="-658.01"/>
    <n v="1885.1"/>
    <n v="15424.659999999998"/>
    <x v="2"/>
    <x v="4"/>
    <m/>
  </r>
  <r>
    <x v="2"/>
    <s v="Columbus"/>
    <s v="Electric"/>
    <s v="Industrial"/>
    <s v="SH-Small Heating"/>
    <n v="5690"/>
    <n v="500.16"/>
    <n v="0"/>
    <n v="0"/>
    <n v="0"/>
    <n v="0"/>
    <n v="0"/>
    <n v="0"/>
    <n v="0"/>
    <n v="0"/>
    <n v="0"/>
    <n v="0"/>
    <n v="141.56"/>
    <n v="0"/>
    <n v="0"/>
    <n v="7.52"/>
    <n v="0"/>
    <n v="0"/>
    <n v="0"/>
    <n v="0"/>
    <n v="0"/>
    <n v="0"/>
    <n v="0"/>
    <n v="0"/>
    <n v="0"/>
    <n v="0"/>
    <n v="0"/>
    <n v="0"/>
    <n v="0"/>
    <n v="13.72"/>
    <n v="0"/>
    <n v="-65.319999999999993"/>
    <n v="32.58"/>
    <n v="0"/>
    <n v="0"/>
    <n v="69.53"/>
    <n v="0"/>
    <n v="0"/>
    <n v="0"/>
    <n v="147.88"/>
    <n v="-6.32"/>
    <n v="18.09"/>
    <n v="123.47"/>
    <x v="2"/>
    <x v="9"/>
    <m/>
  </r>
  <r>
    <x v="2"/>
    <s v="Columbus"/>
    <s v="Electric"/>
    <s v="Industrial"/>
    <s v="TEB-Total Electric Bldg"/>
    <n v="36880"/>
    <n v="2608.27"/>
    <n v="0"/>
    <n v="0"/>
    <n v="0"/>
    <n v="0"/>
    <n v="0"/>
    <n v="0"/>
    <n v="0"/>
    <n v="0"/>
    <n v="0"/>
    <n v="0"/>
    <n v="875.51"/>
    <n v="0"/>
    <n v="0"/>
    <n v="48.68"/>
    <n v="0"/>
    <n v="0"/>
    <n v="0"/>
    <n v="0"/>
    <n v="0"/>
    <n v="0"/>
    <n v="0"/>
    <n v="0"/>
    <n v="0"/>
    <n v="0"/>
    <n v="0"/>
    <n v="0"/>
    <n v="0"/>
    <n v="75.8"/>
    <n v="0"/>
    <n v="-125.09"/>
    <n v="168.23"/>
    <n v="0"/>
    <n v="0"/>
    <n v="381.32"/>
    <n v="0"/>
    <n v="0"/>
    <n v="0"/>
    <n v="916.45"/>
    <n v="-40.94"/>
    <n v="117.28"/>
    <n v="758.23"/>
    <x v="2"/>
    <x v="10"/>
    <m/>
  </r>
  <r>
    <x v="2"/>
    <s v="Columbus"/>
    <s v="Electric"/>
    <s v="Municipal Buildings"/>
    <s v="CB-Commercial"/>
    <n v="53278"/>
    <n v="4941.87"/>
    <n v="0"/>
    <n v="0"/>
    <n v="0"/>
    <n v="0"/>
    <n v="0"/>
    <n v="0"/>
    <n v="0"/>
    <n v="0"/>
    <n v="0"/>
    <n v="0"/>
    <n v="1325.55"/>
    <n v="0"/>
    <n v="0"/>
    <n v="70.33"/>
    <n v="0"/>
    <n v="0"/>
    <n v="48.78"/>
    <n v="0"/>
    <n v="0"/>
    <n v="0"/>
    <n v="0"/>
    <n v="0"/>
    <n v="0"/>
    <n v="0"/>
    <n v="0"/>
    <n v="0"/>
    <n v="0"/>
    <n v="0"/>
    <n v="0"/>
    <n v="0"/>
    <n v="0"/>
    <n v="0"/>
    <n v="0"/>
    <n v="572.21"/>
    <n v="0"/>
    <n v="0"/>
    <n v="0"/>
    <n v="1384.69"/>
    <n v="-59.14"/>
    <n v="169.42"/>
    <n v="1156.1299999999999"/>
    <x v="3"/>
    <x v="1"/>
    <m/>
  </r>
  <r>
    <x v="2"/>
    <s v="Columbus"/>
    <s v="Electric"/>
    <s v="Municipal Buildings"/>
    <s v="GP-General Power"/>
    <n v="23120"/>
    <n v="1517.52"/>
    <n v="0"/>
    <n v="0"/>
    <n v="0"/>
    <n v="0"/>
    <n v="0"/>
    <n v="0"/>
    <n v="0"/>
    <n v="0"/>
    <n v="0"/>
    <n v="0"/>
    <n v="575.23"/>
    <n v="0"/>
    <n v="0"/>
    <n v="30.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8.46"/>
    <n v="0"/>
    <n v="0"/>
    <n v="0"/>
    <n v="600.89"/>
    <n v="-25.66"/>
    <n v="73.52"/>
    <n v="501.71000000000004"/>
    <x v="3"/>
    <x v="2"/>
    <m/>
  </r>
  <r>
    <x v="2"/>
    <s v="Columbus"/>
    <s v="Electric"/>
    <s v="Municipal Buildings"/>
    <s v="SH-Small Heating"/>
    <n v="16480"/>
    <n v="1201.96"/>
    <n v="0"/>
    <n v="0"/>
    <n v="0"/>
    <n v="0"/>
    <n v="0"/>
    <n v="0"/>
    <n v="0"/>
    <n v="0"/>
    <n v="0"/>
    <n v="0"/>
    <n v="410.02"/>
    <n v="0"/>
    <n v="0"/>
    <n v="21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1.39"/>
    <n v="0"/>
    <n v="0"/>
    <n v="0"/>
    <n v="428.31"/>
    <n v="-18.29"/>
    <n v="52.41"/>
    <n v="357.61"/>
    <x v="3"/>
    <x v="9"/>
    <m/>
  </r>
  <r>
    <x v="2"/>
    <s v="Columbus"/>
    <s v="Electric"/>
    <s v="Municipal Buildings"/>
    <s v="TEB-Total Electric Bldg"/>
    <n v="10960"/>
    <n v="913.92"/>
    <n v="0"/>
    <n v="0"/>
    <n v="0"/>
    <n v="0"/>
    <n v="0"/>
    <n v="0"/>
    <n v="0"/>
    <n v="0"/>
    <n v="0"/>
    <n v="0"/>
    <n v="272.68"/>
    <n v="0"/>
    <n v="0"/>
    <n v="14.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3.33"/>
    <n v="0"/>
    <n v="0"/>
    <n v="0"/>
    <n v="284.85000000000002"/>
    <n v="-12.17"/>
    <n v="34.85"/>
    <n v="237.83"/>
    <x v="3"/>
    <x v="10"/>
    <m/>
  </r>
  <r>
    <x v="2"/>
    <s v="Columbus"/>
    <s v="Electric"/>
    <s v="Municipal Other Lighting"/>
    <s v="CB-Commercial"/>
    <n v="2993"/>
    <n v="603.78"/>
    <n v="0"/>
    <n v="0"/>
    <n v="0"/>
    <n v="0"/>
    <n v="0"/>
    <n v="0"/>
    <n v="0"/>
    <n v="0"/>
    <n v="0"/>
    <n v="0"/>
    <n v="74.45"/>
    <n v="0"/>
    <n v="0"/>
    <n v="3.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.159999999999997"/>
    <n v="0"/>
    <n v="0"/>
    <n v="0"/>
    <n v="77.77"/>
    <n v="-3.32"/>
    <n v="9.52"/>
    <n v="64.930000000000007"/>
    <x v="4"/>
    <x v="1"/>
    <m/>
  </r>
  <r>
    <x v="2"/>
    <s v="Columbus"/>
    <s v="Electric"/>
    <s v="Municipal Other Lighting"/>
    <s v="LS-Special Lighting"/>
    <n v="-14"/>
    <n v="0"/>
    <n v="0"/>
    <n v="0"/>
    <n v="0"/>
    <n v="0"/>
    <n v="0"/>
    <n v="0"/>
    <n v="0"/>
    <n v="0"/>
    <n v="0"/>
    <n v="0"/>
    <n v="-0.48"/>
    <n v="0"/>
    <n v="0"/>
    <n v="-0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1"/>
    <n v="0"/>
    <n v="0"/>
    <n v="0"/>
    <n v="-0.48"/>
    <n v="0"/>
    <n v="0"/>
    <n v="-0.48"/>
    <x v="4"/>
    <x v="3"/>
    <m/>
  </r>
  <r>
    <x v="2"/>
    <s v="Columbus"/>
    <s v="Electric"/>
    <s v="Municipal Pumping"/>
    <s v="CB-Commercial"/>
    <n v="19368"/>
    <n v="1981.92"/>
    <n v="0"/>
    <n v="0"/>
    <n v="0"/>
    <n v="0"/>
    <n v="0"/>
    <n v="0"/>
    <n v="0"/>
    <n v="0"/>
    <n v="0"/>
    <n v="0"/>
    <n v="481.87"/>
    <n v="0"/>
    <n v="0"/>
    <n v="25.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8"/>
    <n v="0"/>
    <n v="0"/>
    <n v="0"/>
    <n v="503.37"/>
    <n v="-21.5"/>
    <n v="61.59"/>
    <n v="420.28"/>
    <x v="3"/>
    <x v="1"/>
    <m/>
  </r>
  <r>
    <x v="2"/>
    <s v="Columbus"/>
    <s v="Electric"/>
    <s v="Municipal Pumping"/>
    <s v="GP-General Power"/>
    <n v="24095"/>
    <n v="3328.57"/>
    <n v="0"/>
    <n v="0"/>
    <n v="0"/>
    <n v="0"/>
    <n v="0"/>
    <n v="0"/>
    <n v="0"/>
    <n v="0"/>
    <n v="0"/>
    <n v="0"/>
    <n v="599.49"/>
    <n v="0"/>
    <n v="0"/>
    <n v="31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9.03"/>
    <n v="0"/>
    <n v="0"/>
    <n v="0"/>
    <n v="626.24"/>
    <n v="-26.75"/>
    <n v="76.62"/>
    <n v="522.87"/>
    <x v="3"/>
    <x v="2"/>
    <m/>
  </r>
  <r>
    <x v="2"/>
    <s v="Columbus"/>
    <s v="Electric"/>
    <s v="Residential"/>
    <s v="NM-Net Metering"/>
    <n v="-556"/>
    <n v="-7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5"/>
    <m/>
  </r>
  <r>
    <x v="2"/>
    <s v="Columbus"/>
    <s v="Electric"/>
    <s v="Residential"/>
    <s v="RG-Residential"/>
    <n v="1709454"/>
    <n v="139218.04999999999"/>
    <n v="7568.63"/>
    <n v="0"/>
    <n v="0"/>
    <n v="0"/>
    <n v="0"/>
    <n v="0"/>
    <n v="0"/>
    <n v="0"/>
    <n v="0"/>
    <n v="0"/>
    <n v="41819.96"/>
    <n v="0"/>
    <n v="0"/>
    <n v="2256.64"/>
    <n v="0"/>
    <n v="0"/>
    <n v="0"/>
    <n v="0"/>
    <n v="0"/>
    <n v="0"/>
    <n v="0"/>
    <n v="0"/>
    <n v="0"/>
    <n v="0"/>
    <n v="0"/>
    <n v="0"/>
    <n v="0"/>
    <n v="2125.85"/>
    <n v="0"/>
    <n v="-1668.31"/>
    <n v="4794.1000000000004"/>
    <n v="0"/>
    <n v="0"/>
    <n v="22786.38"/>
    <n v="0"/>
    <n v="0"/>
    <n v="0"/>
    <n v="43717.45"/>
    <n v="-1897.49"/>
    <n v="5436.06"/>
    <n v="36383.9"/>
    <x v="0"/>
    <x v="6"/>
    <m/>
  </r>
  <r>
    <x v="2"/>
    <s v="Columbus"/>
    <s v="Electric"/>
    <s v="Residential"/>
    <s v="RG-Residential Water Heat"/>
    <n v="299717"/>
    <n v="22263.14"/>
    <n v="954"/>
    <n v="0"/>
    <n v="0"/>
    <n v="0"/>
    <n v="0"/>
    <n v="0"/>
    <n v="0"/>
    <n v="0"/>
    <n v="0"/>
    <n v="0"/>
    <n v="7390.56"/>
    <n v="0"/>
    <n v="0"/>
    <n v="395.63"/>
    <n v="0"/>
    <n v="0"/>
    <n v="0"/>
    <n v="0"/>
    <n v="0"/>
    <n v="0"/>
    <n v="0"/>
    <n v="0"/>
    <n v="0"/>
    <n v="0"/>
    <n v="0"/>
    <n v="0"/>
    <n v="0"/>
    <n v="347.99"/>
    <n v="0"/>
    <n v="-272.11"/>
    <n v="708.08"/>
    <n v="0"/>
    <n v="0"/>
    <n v="4013.23"/>
    <n v="0"/>
    <n v="0"/>
    <n v="0"/>
    <n v="7723.25"/>
    <n v="-332.69"/>
    <n v="953.1"/>
    <n v="6437.46"/>
    <x v="0"/>
    <x v="11"/>
    <m/>
  </r>
  <r>
    <x v="2"/>
    <s v="Columbus"/>
    <s v="Electric"/>
    <s v="Residential"/>
    <s v="RH-Residential Total Elec"/>
    <n v="779275"/>
    <n v="51155.74"/>
    <n v="1998.34"/>
    <n v="0"/>
    <n v="0"/>
    <n v="0"/>
    <n v="0"/>
    <n v="0"/>
    <n v="0"/>
    <n v="0"/>
    <n v="0"/>
    <n v="0"/>
    <n v="19290.310000000001"/>
    <n v="0"/>
    <n v="0"/>
    <n v="1028.53"/>
    <n v="0"/>
    <n v="0"/>
    <n v="0"/>
    <n v="0"/>
    <n v="0"/>
    <n v="0"/>
    <n v="0"/>
    <n v="0"/>
    <n v="0"/>
    <n v="0"/>
    <n v="0"/>
    <n v="0"/>
    <n v="0"/>
    <n v="433.93"/>
    <n v="0"/>
    <n v="-378.24"/>
    <n v="1666.59"/>
    <n v="0"/>
    <n v="0"/>
    <n v="10161.76"/>
    <n v="0"/>
    <n v="0"/>
    <n v="0"/>
    <n v="20155.310000000001"/>
    <n v="-865"/>
    <n v="2478.09"/>
    <n v="16812.22"/>
    <x v="0"/>
    <x v="12"/>
    <m/>
  </r>
  <r>
    <x v="2"/>
    <s v="Columbus"/>
    <s v="Lighting"/>
    <s v="Commercial"/>
    <s v="PL-Private Lighting"/>
    <n v="21078.136999999999"/>
    <n v="5219.72"/>
    <n v="0"/>
    <n v="0"/>
    <n v="0"/>
    <n v="0"/>
    <n v="0"/>
    <n v="0"/>
    <n v="0"/>
    <n v="0"/>
    <n v="0"/>
    <n v="0"/>
    <n v="525.29"/>
    <n v="0"/>
    <n v="0"/>
    <n v="27.95"/>
    <n v="0"/>
    <n v="0"/>
    <n v="0"/>
    <n v="0"/>
    <n v="0"/>
    <n v="0"/>
    <n v="0"/>
    <n v="0"/>
    <n v="0"/>
    <n v="0"/>
    <n v="0"/>
    <n v="0"/>
    <n v="0"/>
    <n v="22.86"/>
    <n v="0"/>
    <n v="-2.44"/>
    <n v="336.63"/>
    <n v="0"/>
    <n v="0"/>
    <n v="41.58"/>
    <n v="0"/>
    <n v="0"/>
    <n v="0"/>
    <n v="548.68999999999994"/>
    <n v="-23.4"/>
    <n v="67.03"/>
    <n v="458.26"/>
    <x v="1"/>
    <x v="7"/>
    <m/>
  </r>
  <r>
    <x v="2"/>
    <s v="Columbus"/>
    <s v="Lighting"/>
    <s v="Industrial"/>
    <s v="PL-Private Lighting"/>
    <n v="1171"/>
    <n v="349.41"/>
    <n v="0"/>
    <n v="0"/>
    <n v="0"/>
    <n v="0"/>
    <n v="0"/>
    <n v="0"/>
    <n v="0"/>
    <n v="0"/>
    <n v="0"/>
    <n v="0"/>
    <n v="29.81"/>
    <n v="0"/>
    <n v="0"/>
    <n v="1.56"/>
    <n v="0"/>
    <n v="0"/>
    <n v="0"/>
    <n v="0"/>
    <n v="0"/>
    <n v="0"/>
    <n v="0"/>
    <n v="0"/>
    <n v="0"/>
    <n v="0"/>
    <n v="0"/>
    <n v="0"/>
    <n v="0"/>
    <n v="7.2"/>
    <n v="0"/>
    <n v="-16.68"/>
    <n v="30.81"/>
    <n v="0"/>
    <n v="0"/>
    <n v="2.3199999999999998"/>
    <n v="0"/>
    <n v="0"/>
    <n v="0"/>
    <n v="31.11"/>
    <n v="-1.3"/>
    <n v="3.72"/>
    <n v="26.09"/>
    <x v="2"/>
    <x v="7"/>
    <m/>
  </r>
  <r>
    <x v="2"/>
    <s v="Columbus"/>
    <s v="Lighting"/>
    <s v="Municipal Other Lighting"/>
    <s v="PL-Private Lighting"/>
    <n v="290"/>
    <n v="87.1"/>
    <n v="0"/>
    <n v="0"/>
    <n v="0"/>
    <n v="0"/>
    <n v="0"/>
    <n v="0"/>
    <n v="0"/>
    <n v="0"/>
    <n v="0"/>
    <n v="0"/>
    <n v="7.22"/>
    <n v="0"/>
    <n v="0"/>
    <n v="0.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56999999999999995"/>
    <n v="0"/>
    <n v="0"/>
    <n v="0"/>
    <n v="7.54"/>
    <n v="-0.32"/>
    <n v="0.92"/>
    <n v="6.3"/>
    <x v="4"/>
    <x v="7"/>
    <m/>
  </r>
  <r>
    <x v="2"/>
    <s v="Columbus"/>
    <s v="Lighting"/>
    <s v="Municipal Street Lighting"/>
    <s v="SPL-Municipal St Lighting"/>
    <n v="76442.403999999995"/>
    <n v="5036.42"/>
    <n v="0"/>
    <n v="0"/>
    <n v="0"/>
    <n v="0"/>
    <n v="0"/>
    <n v="0"/>
    <n v="0"/>
    <n v="0"/>
    <n v="0"/>
    <n v="0"/>
    <n v="2232.12"/>
    <n v="0"/>
    <n v="0"/>
    <n v="100.9"/>
    <n v="0"/>
    <n v="0"/>
    <n v="1587.1"/>
    <n v="0"/>
    <n v="0"/>
    <n v="0"/>
    <n v="0"/>
    <n v="0"/>
    <n v="0"/>
    <n v="0"/>
    <n v="0"/>
    <n v="0"/>
    <n v="0"/>
    <n v="0"/>
    <n v="0"/>
    <n v="0"/>
    <n v="0"/>
    <n v="0"/>
    <n v="0"/>
    <n v="187.29"/>
    <n v="0"/>
    <n v="0"/>
    <n v="0"/>
    <n v="2316.9699999999998"/>
    <n v="-84.85"/>
    <n v="243.09"/>
    <n v="1989.03"/>
    <x v="4"/>
    <x v="8"/>
    <m/>
  </r>
  <r>
    <x v="2"/>
    <s v="Columbus"/>
    <s v="Lighting"/>
    <s v="Residential"/>
    <s v="PL-Private Lighting"/>
    <n v="14710.001"/>
    <n v="4876.88"/>
    <n v="0"/>
    <n v="0"/>
    <n v="0"/>
    <n v="0"/>
    <n v="0"/>
    <n v="0"/>
    <n v="0"/>
    <n v="0"/>
    <n v="0"/>
    <n v="0"/>
    <n v="365.8"/>
    <n v="0"/>
    <n v="0"/>
    <n v="19.55"/>
    <n v="0"/>
    <n v="0"/>
    <n v="0"/>
    <n v="0"/>
    <n v="0"/>
    <n v="0"/>
    <n v="0"/>
    <n v="0"/>
    <n v="0"/>
    <n v="0"/>
    <n v="0"/>
    <n v="0"/>
    <n v="0"/>
    <n v="40.03"/>
    <n v="0"/>
    <n v="-4.54"/>
    <n v="93.45"/>
    <n v="0"/>
    <n v="0"/>
    <n v="28.65"/>
    <n v="0"/>
    <n v="0"/>
    <n v="0"/>
    <n v="382.13"/>
    <n v="-16.329999999999998"/>
    <n v="46.78"/>
    <n v="319.02"/>
    <x v="0"/>
    <x v="7"/>
    <m/>
  </r>
  <r>
    <x v="2"/>
    <s v="Columbus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2"/>
    <s v="Neosho"/>
    <s v="Electric"/>
    <s v="Commercial"/>
    <s v="CB-Commercial"/>
    <n v="1"/>
    <n v="20.09"/>
    <n v="1.01"/>
    <n v="0"/>
    <n v="0"/>
    <n v="0"/>
    <n v="0"/>
    <n v="0"/>
    <n v="0"/>
    <n v="0"/>
    <n v="0"/>
    <n v="0"/>
    <n v="0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91"/>
    <n v="0"/>
    <n v="0"/>
    <n v="0.01"/>
    <n v="0"/>
    <n v="0"/>
    <n v="0"/>
    <n v="0.02"/>
    <n v="0"/>
    <n v="0"/>
    <n v="0.02"/>
    <x v="1"/>
    <x v="1"/>
    <m/>
  </r>
  <r>
    <x v="3"/>
    <s v="Aurora"/>
    <s v="Electric"/>
    <s v="Commercial"/>
    <s v="CB-Commercial"/>
    <n v="2468354"/>
    <n v="343983.14"/>
    <n v="8922.98"/>
    <n v="0"/>
    <n v="0"/>
    <n v="-131.68"/>
    <n v="-88202.978289618695"/>
    <n v="-3750.9"/>
    <n v="0"/>
    <n v="0"/>
    <n v="1752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03.6499999999996"/>
    <n v="80"/>
    <n v="-12984.57"/>
    <n v="19737.61"/>
    <n v="-12391.77"/>
    <n v="0"/>
    <n v="0"/>
    <n v="0"/>
    <n v="0"/>
    <n v="0"/>
    <n v="0"/>
    <n v="0"/>
    <n v="0"/>
    <n v="0"/>
    <x v="1"/>
    <x v="1"/>
    <m/>
  </r>
  <r>
    <x v="3"/>
    <s v="Aurora"/>
    <s v="Electric"/>
    <s v="Commercial"/>
    <s v="GP-General Power"/>
    <n v="3875249"/>
    <n v="394266.13"/>
    <n v="10812.62"/>
    <n v="0"/>
    <n v="0"/>
    <n v="0"/>
    <n v="0"/>
    <n v="-5817.8"/>
    <n v="0"/>
    <n v="0"/>
    <n v="2410.02"/>
    <n v="0"/>
    <n v="0"/>
    <n v="0"/>
    <n v="0"/>
    <n v="0"/>
    <n v="0"/>
    <n v="0"/>
    <n v="716.99"/>
    <n v="0"/>
    <n v="0"/>
    <n v="0"/>
    <n v="0"/>
    <n v="0"/>
    <n v="0"/>
    <n v="0"/>
    <n v="0"/>
    <n v="0"/>
    <n v="0"/>
    <n v="1509.58"/>
    <n v="0"/>
    <n v="-7059.05"/>
    <n v="18947.150000000001"/>
    <n v="-14338.4"/>
    <n v="0"/>
    <n v="0"/>
    <n v="0"/>
    <n v="0"/>
    <n v="0"/>
    <n v="0"/>
    <n v="0"/>
    <n v="0"/>
    <n v="0"/>
    <x v="1"/>
    <x v="2"/>
    <m/>
  </r>
  <r>
    <x v="3"/>
    <s v="Aurora"/>
    <s v="Electric"/>
    <s v="Commercial"/>
    <s v="LS-Special Lighting"/>
    <n v="1819"/>
    <n v="372.68"/>
    <n v="2.72"/>
    <n v="0"/>
    <n v="0"/>
    <n v="0"/>
    <n v="0"/>
    <n v="-2.73"/>
    <n v="0"/>
    <n v="0"/>
    <n v="0.56999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29"/>
    <n v="0"/>
    <n v="0"/>
    <n v="0"/>
    <n v="0"/>
    <n v="0"/>
    <n v="0"/>
    <n v="0"/>
    <n v="0"/>
    <n v="0"/>
    <x v="1"/>
    <x v="3"/>
    <m/>
  </r>
  <r>
    <x v="3"/>
    <s v="Aurora"/>
    <s v="Electric"/>
    <s v="Commercial"/>
    <s v="SH-Small Heating"/>
    <n v="169965"/>
    <n v="19873.97"/>
    <n v="669.57"/>
    <n v="0"/>
    <n v="0"/>
    <n v="0"/>
    <n v="0"/>
    <n v="-246.52"/>
    <n v="0"/>
    <n v="0"/>
    <n v="120.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6.43"/>
    <n v="20"/>
    <n v="-939.2"/>
    <n v="1357.88"/>
    <n v="-807.33"/>
    <n v="0"/>
    <n v="0"/>
    <n v="0"/>
    <n v="0"/>
    <n v="0"/>
    <n v="0"/>
    <n v="0"/>
    <n v="0"/>
    <n v="0"/>
    <x v="1"/>
    <x v="9"/>
    <m/>
  </r>
  <r>
    <x v="3"/>
    <s v="Aurora"/>
    <s v="Electric"/>
    <s v="Commercial"/>
    <s v="TEB-Total Electric Bldg"/>
    <n v="688594"/>
    <n v="67162.39"/>
    <n v="245.87"/>
    <n v="0"/>
    <n v="0"/>
    <n v="0"/>
    <n v="0"/>
    <n v="-1026.23"/>
    <n v="0"/>
    <n v="0"/>
    <n v="488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8.54"/>
    <n v="0"/>
    <n v="-996.36"/>
    <n v="2516.25"/>
    <n v="-2809.46"/>
    <n v="0"/>
    <n v="0"/>
    <n v="0"/>
    <n v="0"/>
    <n v="0"/>
    <n v="0"/>
    <n v="0"/>
    <n v="0"/>
    <n v="0"/>
    <x v="1"/>
    <x v="10"/>
    <m/>
  </r>
  <r>
    <x v="3"/>
    <s v="Aurora"/>
    <s v="Electric"/>
    <s v="Industrial"/>
    <s v="CB-Commercial"/>
    <n v="15694"/>
    <n v="2151.5500000000002"/>
    <n v="48.94"/>
    <n v="0"/>
    <n v="0"/>
    <n v="0"/>
    <n v="0"/>
    <n v="-23.54"/>
    <n v="0"/>
    <n v="0"/>
    <n v="10.78"/>
    <n v="0"/>
    <n v="0"/>
    <n v="0"/>
    <n v="0"/>
    <n v="0"/>
    <n v="0"/>
    <n v="0"/>
    <n v="38.04"/>
    <n v="0"/>
    <n v="0"/>
    <n v="0"/>
    <n v="0"/>
    <n v="0"/>
    <n v="0"/>
    <n v="0"/>
    <n v="0"/>
    <n v="0"/>
    <n v="0"/>
    <n v="17.18"/>
    <n v="0"/>
    <n v="-189.31"/>
    <n v="146.88"/>
    <n v="-78.77"/>
    <n v="0"/>
    <n v="0"/>
    <n v="0"/>
    <n v="0"/>
    <n v="0"/>
    <n v="0"/>
    <n v="0"/>
    <n v="0"/>
    <n v="0"/>
    <x v="2"/>
    <x v="1"/>
    <m/>
  </r>
  <r>
    <x v="3"/>
    <s v="Aurora"/>
    <s v="Electric"/>
    <s v="Industrial"/>
    <s v="GP-General Power"/>
    <n v="2459875"/>
    <n v="224491.18"/>
    <n v="4165.66"/>
    <n v="0"/>
    <n v="0"/>
    <n v="0"/>
    <n v="0"/>
    <n v="-3689.82"/>
    <n v="0"/>
    <n v="0"/>
    <n v="1571.99"/>
    <n v="0"/>
    <n v="0"/>
    <n v="0"/>
    <n v="0"/>
    <n v="0"/>
    <n v="0"/>
    <n v="0"/>
    <n v="1268"/>
    <n v="0"/>
    <n v="0"/>
    <n v="0"/>
    <n v="0"/>
    <n v="0"/>
    <n v="-1012"/>
    <n v="0"/>
    <n v="0"/>
    <n v="0"/>
    <n v="0"/>
    <n v="3592.74"/>
    <n v="0"/>
    <n v="-9465.51"/>
    <n v="9649.51"/>
    <n v="-9101.5400000000009"/>
    <n v="0"/>
    <n v="0"/>
    <n v="0"/>
    <n v="0"/>
    <n v="0"/>
    <n v="0"/>
    <n v="0"/>
    <n v="0"/>
    <n v="0"/>
    <x v="2"/>
    <x v="2"/>
    <m/>
  </r>
  <r>
    <x v="3"/>
    <s v="Aurora"/>
    <s v="Electric"/>
    <s v="Industrial"/>
    <s v="LP-Large Power"/>
    <n v="2829003"/>
    <n v="215568.77"/>
    <n v="0"/>
    <n v="0"/>
    <n v="0"/>
    <n v="0"/>
    <n v="0"/>
    <n v="-4158.63"/>
    <n v="0"/>
    <n v="0"/>
    <n v="577.66"/>
    <n v="0"/>
    <n v="0"/>
    <n v="0"/>
    <n v="0"/>
    <n v="0"/>
    <n v="0"/>
    <n v="0"/>
    <n v="3621.7"/>
    <n v="0"/>
    <n v="0"/>
    <n v="0"/>
    <n v="0"/>
    <n v="0"/>
    <n v="0"/>
    <n v="0"/>
    <n v="0"/>
    <n v="0"/>
    <n v="0"/>
    <n v="0"/>
    <n v="0"/>
    <n v="0"/>
    <n v="4404.01"/>
    <n v="-8430.43"/>
    <n v="0"/>
    <n v="0"/>
    <n v="0"/>
    <n v="0"/>
    <n v="0"/>
    <n v="0"/>
    <n v="0"/>
    <n v="0"/>
    <n v="0"/>
    <x v="2"/>
    <x v="14"/>
    <m/>
  </r>
  <r>
    <x v="3"/>
    <s v="Aurora"/>
    <s v="Electric"/>
    <s v="Industrial"/>
    <s v="PFM-Feed Mill/Grain Elev"/>
    <n v="36240"/>
    <n v="6071.46"/>
    <n v="11.25"/>
    <n v="0"/>
    <n v="0"/>
    <n v="0"/>
    <n v="0"/>
    <n v="-54.36"/>
    <n v="0"/>
    <n v="0"/>
    <n v="25.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6.21"/>
    <n v="338.24"/>
    <n v="-200.05"/>
    <n v="0"/>
    <n v="0"/>
    <n v="0"/>
    <n v="0"/>
    <n v="0"/>
    <n v="0"/>
    <n v="0"/>
    <n v="0"/>
    <n v="0"/>
    <x v="2"/>
    <x v="15"/>
    <m/>
  </r>
  <r>
    <x v="3"/>
    <s v="Aurora"/>
    <s v="Electric"/>
    <s v="Industrial"/>
    <s v="TEB-Total Electric Bldg"/>
    <n v="75310"/>
    <n v="16869.490000000002"/>
    <n v="0"/>
    <n v="0"/>
    <n v="0"/>
    <n v="0"/>
    <n v="0"/>
    <n v="-112.97"/>
    <n v="0"/>
    <n v="0"/>
    <n v="0"/>
    <n v="0"/>
    <n v="0"/>
    <n v="0"/>
    <n v="0"/>
    <n v="0"/>
    <n v="0"/>
    <n v="0"/>
    <n v="50"/>
    <n v="0"/>
    <n v="0"/>
    <n v="0"/>
    <n v="0"/>
    <n v="0"/>
    <n v="0"/>
    <n v="0"/>
    <n v="0"/>
    <n v="0"/>
    <n v="0"/>
    <n v="0"/>
    <n v="0"/>
    <n v="0"/>
    <n v="1044.54"/>
    <n v="-307.26"/>
    <n v="0"/>
    <n v="0"/>
    <n v="0"/>
    <n v="0"/>
    <n v="0"/>
    <n v="0"/>
    <n v="0"/>
    <n v="0"/>
    <n v="0"/>
    <x v="2"/>
    <x v="10"/>
    <m/>
  </r>
  <r>
    <x v="3"/>
    <s v="Aurora"/>
    <s v="Electric"/>
    <s v="Interdepartmental"/>
    <s v="CB-Commercial"/>
    <n v="33479"/>
    <n v="4202.63"/>
    <n v="0"/>
    <n v="0"/>
    <n v="0"/>
    <n v="0"/>
    <n v="0"/>
    <n v="-50.21"/>
    <n v="0"/>
    <n v="0"/>
    <n v="23.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8.06"/>
    <n v="0"/>
    <n v="0"/>
    <n v="0"/>
    <n v="0"/>
    <n v="0"/>
    <n v="0"/>
    <n v="0"/>
    <n v="0"/>
    <n v="0"/>
    <x v="5"/>
    <x v="1"/>
    <m/>
  </r>
  <r>
    <x v="3"/>
    <s v="Aurora"/>
    <s v="Electric"/>
    <s v="Interdepartmental"/>
    <s v="GP-General Power"/>
    <n v="145267"/>
    <n v="11697.8"/>
    <n v="0"/>
    <n v="0"/>
    <n v="0"/>
    <n v="0"/>
    <n v="0"/>
    <n v="-217.91"/>
    <n v="0"/>
    <n v="0"/>
    <n v="103.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37.48"/>
    <n v="0"/>
    <n v="0"/>
    <n v="0"/>
    <n v="0"/>
    <n v="0"/>
    <n v="0"/>
    <n v="0"/>
    <n v="0"/>
    <n v="0"/>
    <x v="5"/>
    <x v="2"/>
    <m/>
  </r>
  <r>
    <x v="3"/>
    <s v="Aurora"/>
    <s v="Electric"/>
    <s v="Municipal Buildings"/>
    <s v="CB-Commercial"/>
    <n v="-42680"/>
    <n v="-3312.7"/>
    <n v="0"/>
    <n v="0"/>
    <n v="0"/>
    <n v="0"/>
    <n v="0"/>
    <n v="-30"/>
    <n v="0"/>
    <n v="0"/>
    <n v="-30.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4.22"/>
    <n v="0"/>
    <n v="0"/>
    <n v="0"/>
    <n v="0"/>
    <n v="0"/>
    <n v="0"/>
    <n v="0"/>
    <n v="0"/>
    <n v="0"/>
    <x v="3"/>
    <x v="1"/>
    <m/>
  </r>
  <r>
    <x v="3"/>
    <s v="Aurora"/>
    <s v="Electric"/>
    <s v="Municipal Buildings"/>
    <s v="GP-General Power"/>
    <n v="85440"/>
    <n v="8874.06"/>
    <n v="0"/>
    <n v="0"/>
    <n v="0"/>
    <n v="0"/>
    <n v="0"/>
    <n v="-128.16"/>
    <n v="0"/>
    <n v="0"/>
    <n v="60.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16.12"/>
    <n v="0"/>
    <n v="0"/>
    <n v="0"/>
    <n v="0"/>
    <n v="0"/>
    <n v="0"/>
    <n v="0"/>
    <n v="0"/>
    <n v="0"/>
    <x v="3"/>
    <x v="2"/>
    <m/>
  </r>
  <r>
    <x v="3"/>
    <s v="Aurora"/>
    <s v="Electric"/>
    <s v="Municipal Buildings"/>
    <s v="SH-Small Heating"/>
    <n v="5242"/>
    <n v="595.03"/>
    <n v="0"/>
    <n v="0"/>
    <n v="0"/>
    <n v="0"/>
    <n v="0"/>
    <n v="-7.87"/>
    <n v="0"/>
    <n v="0"/>
    <n v="3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.9"/>
    <n v="0"/>
    <n v="0"/>
    <n v="0"/>
    <n v="0"/>
    <n v="0"/>
    <n v="0"/>
    <n v="0"/>
    <n v="0"/>
    <n v="0"/>
    <x v="3"/>
    <x v="9"/>
    <m/>
  </r>
  <r>
    <x v="3"/>
    <s v="Aurora"/>
    <s v="Electric"/>
    <s v="Municipal Other Lighting"/>
    <s v="CB-Commercial"/>
    <n v="9064"/>
    <n v="1933.53"/>
    <n v="0"/>
    <n v="0"/>
    <n v="0"/>
    <n v="0"/>
    <n v="0"/>
    <n v="-14.07"/>
    <n v="0"/>
    <n v="0"/>
    <n v="6.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.54"/>
    <n v="0"/>
    <n v="0"/>
    <n v="0"/>
    <n v="0"/>
    <n v="0"/>
    <n v="0"/>
    <n v="0"/>
    <n v="0"/>
    <n v="0"/>
    <x v="4"/>
    <x v="1"/>
    <m/>
  </r>
  <r>
    <x v="3"/>
    <s v="Aurora"/>
    <s v="Electric"/>
    <s v="Municipal Other Lighting"/>
    <s v="LS-Special Lighting"/>
    <n v="5441"/>
    <n v="1155.8800000000001"/>
    <n v="0"/>
    <n v="0"/>
    <n v="0"/>
    <n v="0"/>
    <n v="0"/>
    <n v="-8.4700000000000006"/>
    <n v="0"/>
    <n v="0"/>
    <n v="0.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6.79"/>
    <n v="0"/>
    <n v="0"/>
    <n v="0"/>
    <n v="0"/>
    <n v="0"/>
    <n v="0"/>
    <n v="0"/>
    <n v="0"/>
    <n v="0"/>
    <x v="4"/>
    <x v="3"/>
    <m/>
  </r>
  <r>
    <x v="3"/>
    <s v="Aurora"/>
    <s v="Electric"/>
    <s v="Municipal Other Lighting"/>
    <s v="MS-Miscellaneous"/>
    <n v="0"/>
    <n v="19.51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16"/>
    <m/>
  </r>
  <r>
    <x v="3"/>
    <s v="Aurora"/>
    <s v="Electric"/>
    <s v="Municipal Pumping"/>
    <s v="CB-Commercial"/>
    <n v="114383"/>
    <n v="15137.16"/>
    <n v="0"/>
    <n v="0"/>
    <n v="0"/>
    <n v="0"/>
    <n v="0"/>
    <n v="-170.11"/>
    <n v="0"/>
    <n v="0"/>
    <n v="81.209999999999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74.21"/>
    <n v="0"/>
    <n v="0"/>
    <n v="0"/>
    <n v="0"/>
    <n v="0"/>
    <n v="0"/>
    <n v="0"/>
    <n v="0"/>
    <n v="0"/>
    <x v="3"/>
    <x v="1"/>
    <m/>
  </r>
  <r>
    <x v="3"/>
    <s v="Aurora"/>
    <s v="Electric"/>
    <s v="Municipal Pumping"/>
    <s v="GP-General Power"/>
    <n v="508574"/>
    <n v="48618.86"/>
    <n v="0"/>
    <n v="0"/>
    <n v="0"/>
    <n v="0"/>
    <n v="0"/>
    <n v="-750.6"/>
    <n v="0"/>
    <n v="0"/>
    <n v="361.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81.73"/>
    <n v="0"/>
    <n v="0"/>
    <n v="0"/>
    <n v="0"/>
    <n v="0"/>
    <n v="0"/>
    <n v="0"/>
    <n v="0"/>
    <n v="0"/>
    <x v="3"/>
    <x v="2"/>
    <m/>
  </r>
  <r>
    <x v="3"/>
    <s v="Aurora"/>
    <s v="Electric"/>
    <s v="Oil Pipeline Pumping"/>
    <s v="GP-General Power"/>
    <n v="198564"/>
    <n v="18386.13"/>
    <n v="0"/>
    <n v="0"/>
    <n v="0"/>
    <n v="0"/>
    <n v="0"/>
    <n v="-297.85000000000002"/>
    <n v="0"/>
    <n v="0"/>
    <n v="140.97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0.78"/>
    <n v="0"/>
    <n v="0"/>
    <n v="1312.62"/>
    <n v="-734.69"/>
    <n v="0"/>
    <n v="0"/>
    <n v="0"/>
    <n v="0"/>
    <n v="0"/>
    <n v="0"/>
    <n v="0"/>
    <n v="0"/>
    <n v="0"/>
    <x v="2"/>
    <x v="17"/>
    <m/>
  </r>
  <r>
    <x v="3"/>
    <s v="Aurora"/>
    <s v="Electric"/>
    <s v="Residential"/>
    <s v="RGL-Residential Pilot"/>
    <n v="122394"/>
    <n v="13950.08"/>
    <n v="530.84"/>
    <n v="0"/>
    <n v="0"/>
    <n v="0"/>
    <n v="0"/>
    <n v="-183.58"/>
    <n v="0"/>
    <n v="0"/>
    <n v="47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.9700000000000006"/>
    <n v="0"/>
    <n v="-150.58000000000001"/>
    <n v="141.88"/>
    <n v="-631.55999999999995"/>
    <n v="0"/>
    <n v="0"/>
    <n v="0"/>
    <n v="0"/>
    <n v="0"/>
    <n v="0"/>
    <n v="0"/>
    <n v="0"/>
    <n v="0"/>
    <x v="0"/>
    <x v="18"/>
    <m/>
  </r>
  <r>
    <x v="3"/>
    <s v="Aurora"/>
    <s v="Electric"/>
    <s v="Residential"/>
    <s v="RG-Residential"/>
    <n v="16394244"/>
    <n v="2090787.68"/>
    <n v="56984.85"/>
    <n v="0"/>
    <n v="0"/>
    <n v="-777.84"/>
    <n v="-103613.730622291"/>
    <n v="-25034.79"/>
    <n v="0"/>
    <n v="0"/>
    <n v="6392.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89.88"/>
    <n v="680"/>
    <n v="-42661.97"/>
    <n v="15176.55"/>
    <n v="-84595.46"/>
    <n v="0"/>
    <n v="0"/>
    <n v="0"/>
    <n v="0"/>
    <n v="0"/>
    <n v="0"/>
    <n v="0"/>
    <n v="0"/>
    <n v="0"/>
    <x v="0"/>
    <x v="6"/>
    <m/>
  </r>
  <r>
    <x v="3"/>
    <s v="Aurora"/>
    <s v="Electric"/>
    <s v="Wholesale Municipalities"/>
    <s v="GFR-Monett"/>
    <n v="19185943"/>
    <n v="487371.15"/>
    <n v="0"/>
    <n v="455858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19"/>
    <m/>
  </r>
  <r>
    <x v="3"/>
    <s v="Aurora"/>
    <s v="Electric"/>
    <s v="Wholesale Municipalities"/>
    <s v="GFR-Mt Vernon"/>
    <n v="5049646"/>
    <n v="145295.91"/>
    <n v="0"/>
    <n v="119979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20"/>
    <m/>
  </r>
  <r>
    <x v="3"/>
    <s v="Aurora"/>
    <s v="Lighting"/>
    <s v="Commercial"/>
    <s v="PL-Private Lighting"/>
    <n v="49388.212"/>
    <n v="16218.59"/>
    <n v="0"/>
    <n v="0"/>
    <n v="0"/>
    <n v="0"/>
    <n v="0"/>
    <n v="-74.52"/>
    <n v="0"/>
    <n v="0"/>
    <n v="0.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.73"/>
    <n v="0"/>
    <n v="-130.46"/>
    <n v="785.7"/>
    <n v="-541.99"/>
    <n v="0"/>
    <n v="0"/>
    <n v="0"/>
    <n v="0"/>
    <n v="0"/>
    <n v="0"/>
    <n v="0"/>
    <n v="0"/>
    <n v="0"/>
    <x v="1"/>
    <x v="7"/>
    <m/>
  </r>
  <r>
    <x v="3"/>
    <s v="Aurora"/>
    <s v="Lighting"/>
    <s v="Industrial"/>
    <s v="PL-Private Lighting"/>
    <n v="6181.3540000000003"/>
    <n v="1556.78"/>
    <n v="0"/>
    <n v="0"/>
    <n v="0"/>
    <n v="0"/>
    <n v="0"/>
    <n v="-9.3000000000000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.440000000000001"/>
    <n v="0"/>
    <n v="-43.83"/>
    <n v="81.52"/>
    <n v="-67.849999999999994"/>
    <n v="0"/>
    <n v="0"/>
    <n v="0"/>
    <n v="0"/>
    <n v="0"/>
    <n v="0"/>
    <n v="0"/>
    <n v="0"/>
    <n v="0"/>
    <x v="2"/>
    <x v="7"/>
    <m/>
  </r>
  <r>
    <x v="3"/>
    <s v="Aurora"/>
    <s v="Lighting"/>
    <s v="Interdepartmental"/>
    <s v="PL-Private Lighting"/>
    <n v="195"/>
    <n v="47.37"/>
    <n v="0"/>
    <n v="0"/>
    <n v="0"/>
    <n v="0"/>
    <n v="0"/>
    <n v="-0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.14"/>
    <n v="0"/>
    <n v="0"/>
    <n v="0"/>
    <n v="0"/>
    <n v="0"/>
    <n v="0"/>
    <n v="0"/>
    <n v="0"/>
    <n v="0"/>
    <x v="5"/>
    <x v="7"/>
    <m/>
  </r>
  <r>
    <x v="3"/>
    <s v="Aurora"/>
    <s v="Lighting"/>
    <s v="Municipal Other Lighting"/>
    <s v="PL-Private Lighting"/>
    <n v="174"/>
    <n v="68.19"/>
    <n v="0"/>
    <n v="0"/>
    <n v="0"/>
    <n v="0"/>
    <n v="0"/>
    <n v="-0.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92"/>
    <n v="0"/>
    <n v="0"/>
    <n v="0"/>
    <n v="0"/>
    <n v="0"/>
    <n v="0"/>
    <n v="0"/>
    <n v="0"/>
    <n v="0"/>
    <x v="4"/>
    <x v="7"/>
    <m/>
  </r>
  <r>
    <x v="3"/>
    <s v="Aurora"/>
    <s v="Lighting"/>
    <s v="Municipal Pumping"/>
    <s v="PL-Private Lighting"/>
    <n v="58"/>
    <n v="21.22"/>
    <n v="0"/>
    <n v="0"/>
    <n v="0"/>
    <n v="0"/>
    <n v="0"/>
    <n v="-0.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64"/>
    <n v="0"/>
    <n v="0"/>
    <n v="0"/>
    <n v="0"/>
    <n v="0"/>
    <n v="0"/>
    <n v="0"/>
    <n v="0"/>
    <n v="0"/>
    <x v="3"/>
    <x v="7"/>
    <m/>
  </r>
  <r>
    <x v="3"/>
    <s v="Aurora"/>
    <s v="Lighting"/>
    <s v="Municipal Street Lighting"/>
    <s v="SPL-Municipal St Lighting"/>
    <n v="143300.10800000001"/>
    <n v="13810.49"/>
    <n v="0"/>
    <n v="0"/>
    <n v="0"/>
    <n v="0"/>
    <n v="0"/>
    <n v="-214.95"/>
    <n v="0"/>
    <n v="0"/>
    <n v="0"/>
    <n v="0"/>
    <n v="0"/>
    <n v="0"/>
    <n v="0"/>
    <n v="0"/>
    <n v="0"/>
    <n v="0"/>
    <n v="3106.36"/>
    <n v="0"/>
    <n v="0"/>
    <n v="0"/>
    <n v="0"/>
    <n v="0"/>
    <n v="0"/>
    <n v="0"/>
    <n v="0"/>
    <n v="0"/>
    <n v="0"/>
    <n v="0"/>
    <n v="0"/>
    <n v="0"/>
    <n v="0"/>
    <n v="-856.92"/>
    <n v="0"/>
    <n v="0"/>
    <n v="0"/>
    <n v="0"/>
    <n v="0"/>
    <n v="0"/>
    <n v="0"/>
    <n v="0"/>
    <n v="0"/>
    <x v="4"/>
    <x v="8"/>
    <m/>
  </r>
  <r>
    <x v="3"/>
    <s v="Aurora"/>
    <s v="Lighting"/>
    <s v="Residential"/>
    <s v="PL-Private Lighting"/>
    <n v="54342.938999999998"/>
    <n v="19487.5"/>
    <n v="0"/>
    <n v="0"/>
    <n v="0"/>
    <n v="0"/>
    <n v="0"/>
    <n v="-90.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.68"/>
    <n v="0"/>
    <n v="-95.78"/>
    <n v="64.28"/>
    <n v="-591.1"/>
    <n v="0"/>
    <n v="0"/>
    <n v="0"/>
    <n v="0"/>
    <n v="0"/>
    <n v="0"/>
    <n v="0"/>
    <n v="0"/>
    <n v="0"/>
    <x v="0"/>
    <x v="7"/>
    <m/>
  </r>
  <r>
    <x v="3"/>
    <s v="Aurora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Aurora"/>
    <s v="Sprinkler System"/>
    <s v="Commercial"/>
    <s v="WA-Water"/>
    <n v="0"/>
    <n v="371.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.35"/>
    <n v="0"/>
    <n v="0"/>
    <n v="0"/>
    <n v="0"/>
    <n v="0"/>
    <n v="0"/>
    <n v="0"/>
    <n v="0"/>
    <n v="0"/>
    <n v="0"/>
    <x v="1"/>
    <x v="21"/>
    <m/>
  </r>
  <r>
    <x v="3"/>
    <s v="Aurora"/>
    <s v="Water"/>
    <s v="Commercial"/>
    <s v="WA-Water"/>
    <n v="1015825"/>
    <n v="1568891.7"/>
    <n v="0"/>
    <n v="0"/>
    <n v="0"/>
    <n v="0"/>
    <n v="0"/>
    <n v="0"/>
    <n v="0"/>
    <n v="0"/>
    <n v="0"/>
    <n v="0"/>
    <n v="0"/>
    <n v="0"/>
    <n v="0"/>
    <n v="0"/>
    <n v="7.44"/>
    <n v="468.63"/>
    <n v="18.579999999999998"/>
    <n v="0"/>
    <n v="0"/>
    <n v="0"/>
    <n v="0"/>
    <n v="0"/>
    <n v="0"/>
    <n v="0"/>
    <n v="0"/>
    <n v="0"/>
    <n v="0"/>
    <n v="253.79"/>
    <n v="0"/>
    <n v="-425.71"/>
    <n v="3308.93"/>
    <n v="0"/>
    <n v="0"/>
    <n v="0"/>
    <n v="0"/>
    <n v="0"/>
    <n v="0"/>
    <n v="0"/>
    <n v="0"/>
    <n v="0"/>
    <n v="0"/>
    <x v="1"/>
    <x v="21"/>
    <m/>
  </r>
  <r>
    <x v="3"/>
    <s v="Aurora"/>
    <s v="Water"/>
    <s v="Industrial"/>
    <s v="WA-Water"/>
    <n v="2787"/>
    <n v="5964.81"/>
    <n v="0"/>
    <n v="0"/>
    <n v="0"/>
    <n v="0"/>
    <n v="0"/>
    <n v="0"/>
    <n v="0"/>
    <n v="0"/>
    <n v="0"/>
    <n v="0"/>
    <n v="0"/>
    <n v="0"/>
    <n v="0"/>
    <n v="0"/>
    <n v="0"/>
    <n v="9.66"/>
    <n v="0"/>
    <n v="0"/>
    <n v="0"/>
    <n v="0"/>
    <n v="0"/>
    <n v="0"/>
    <n v="0"/>
    <n v="0"/>
    <n v="0"/>
    <n v="0"/>
    <n v="0"/>
    <n v="86.6"/>
    <n v="0"/>
    <n v="-292.27"/>
    <n v="271.8"/>
    <n v="0"/>
    <n v="0"/>
    <n v="0"/>
    <n v="0"/>
    <n v="0"/>
    <n v="0"/>
    <n v="0"/>
    <n v="0"/>
    <n v="0"/>
    <n v="0"/>
    <x v="2"/>
    <x v="21"/>
    <m/>
  </r>
  <r>
    <x v="3"/>
    <s v="Aurora"/>
    <s v="Water"/>
    <s v="Interdepartmental"/>
    <s v="WA-Water"/>
    <n v="3"/>
    <n v="110.59"/>
    <n v="0"/>
    <n v="0"/>
    <n v="0"/>
    <n v="0"/>
    <n v="0"/>
    <n v="0"/>
    <n v="0"/>
    <n v="0"/>
    <n v="0"/>
    <n v="0"/>
    <n v="0"/>
    <n v="0"/>
    <n v="0"/>
    <n v="0"/>
    <n v="0"/>
    <n v="1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21"/>
    <m/>
  </r>
  <r>
    <x v="3"/>
    <s v="Aurora"/>
    <s v="Water"/>
    <s v="Municipal Buildings"/>
    <s v="WA-Water"/>
    <n v="15"/>
    <n v="205.9"/>
    <n v="0"/>
    <n v="0"/>
    <n v="0"/>
    <n v="0"/>
    <n v="0"/>
    <n v="0"/>
    <n v="0"/>
    <n v="0"/>
    <n v="0"/>
    <n v="0"/>
    <n v="0"/>
    <n v="0"/>
    <n v="0"/>
    <n v="0"/>
    <n v="0"/>
    <n v="4.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21"/>
    <m/>
  </r>
  <r>
    <x v="3"/>
    <s v="Aurora"/>
    <s v="Water"/>
    <s v="Municipal Pumping"/>
    <s v="WA-Water"/>
    <n v="643"/>
    <n v="2057.7600000000002"/>
    <n v="0"/>
    <n v="0"/>
    <n v="0"/>
    <n v="0"/>
    <n v="0"/>
    <n v="0"/>
    <n v="0"/>
    <n v="0"/>
    <n v="0"/>
    <n v="0"/>
    <n v="0"/>
    <n v="0"/>
    <n v="0"/>
    <n v="0"/>
    <n v="0"/>
    <n v="24.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21"/>
    <m/>
  </r>
  <r>
    <x v="3"/>
    <s v="Aurora"/>
    <s v="Water"/>
    <s v="Residential"/>
    <s v="WA-Water"/>
    <n v="24014"/>
    <n v="128115.3"/>
    <n v="0"/>
    <n v="0"/>
    <n v="0"/>
    <n v="0"/>
    <n v="0"/>
    <n v="0"/>
    <n v="0"/>
    <n v="0"/>
    <n v="0"/>
    <n v="0"/>
    <n v="0"/>
    <n v="0"/>
    <n v="0"/>
    <n v="0"/>
    <n v="0"/>
    <n v="4022.18"/>
    <n v="0"/>
    <n v="0"/>
    <n v="0"/>
    <n v="0"/>
    <n v="0"/>
    <n v="0"/>
    <n v="0"/>
    <n v="0"/>
    <n v="0"/>
    <n v="0"/>
    <n v="0"/>
    <n v="422.76"/>
    <n v="0"/>
    <n v="-2930.65"/>
    <n v="2381.17"/>
    <n v="0"/>
    <n v="0"/>
    <n v="0"/>
    <n v="0"/>
    <n v="0"/>
    <n v="0"/>
    <n v="0"/>
    <n v="0"/>
    <n v="0"/>
    <n v="0"/>
    <x v="0"/>
    <x v="21"/>
    <m/>
  </r>
  <r>
    <x v="3"/>
    <s v="Baxter Springs"/>
    <s v="Electric"/>
    <s v="Commercial"/>
    <s v="CB-Commercial"/>
    <n v="34"/>
    <n v="27.17"/>
    <n v="1.35"/>
    <n v="0"/>
    <n v="0"/>
    <n v="0"/>
    <n v="0"/>
    <n v="-0.05"/>
    <n v="0"/>
    <n v="0"/>
    <n v="0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13"/>
    <n v="-0.17"/>
    <n v="0"/>
    <n v="0"/>
    <n v="0"/>
    <n v="0"/>
    <n v="0"/>
    <n v="0"/>
    <n v="0"/>
    <n v="0"/>
    <n v="0"/>
    <x v="1"/>
    <x v="1"/>
    <m/>
  </r>
  <r>
    <x v="3"/>
    <s v="Baxter Springs"/>
    <s v="Electric"/>
    <s v="Residential"/>
    <s v="RG-Residential"/>
    <n v="263"/>
    <n v="47.21"/>
    <n v="2.2799999999999998"/>
    <n v="0"/>
    <n v="0"/>
    <n v="0"/>
    <n v="0"/>
    <n v="-0.39"/>
    <n v="0"/>
    <n v="0"/>
    <n v="0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1399999999999999"/>
    <n v="-1.36"/>
    <n v="0"/>
    <n v="0"/>
    <n v="0"/>
    <n v="0"/>
    <n v="0"/>
    <n v="0"/>
    <n v="0"/>
    <n v="0"/>
    <n v="0"/>
    <x v="0"/>
    <x v="6"/>
    <m/>
  </r>
  <r>
    <x v="3"/>
    <s v="Bolivar"/>
    <s v="Electric"/>
    <s v="Commercial"/>
    <s v="CB-Commercial"/>
    <n v="2621127"/>
    <n v="365657.94"/>
    <n v="7398.72"/>
    <n v="0"/>
    <n v="0"/>
    <n v="-435.89"/>
    <n v="-25084.958856806999"/>
    <n v="-3717.33"/>
    <n v="0"/>
    <n v="0"/>
    <n v="1861.06"/>
    <n v="0"/>
    <n v="0"/>
    <n v="0"/>
    <n v="0"/>
    <n v="0"/>
    <n v="0"/>
    <n v="0"/>
    <n v="0"/>
    <n v="0"/>
    <n v="0"/>
    <n v="0"/>
    <n v="0"/>
    <n v="0"/>
    <n v="0"/>
    <n v="0"/>
    <n v="90"/>
    <n v="0"/>
    <n v="30"/>
    <n v="4229.46"/>
    <n v="40"/>
    <n v="-15008.85"/>
    <n v="20181.63"/>
    <n v="-13158.63"/>
    <n v="0"/>
    <n v="0"/>
    <n v="0"/>
    <n v="0"/>
    <n v="0"/>
    <n v="0"/>
    <n v="0"/>
    <n v="0"/>
    <n v="0"/>
    <x v="1"/>
    <x v="1"/>
    <m/>
  </r>
  <r>
    <x v="3"/>
    <s v="Bolivar"/>
    <s v="Electric"/>
    <s v="Commercial"/>
    <s v="GP-General Power"/>
    <n v="3703560"/>
    <n v="362387.63"/>
    <n v="2010.34"/>
    <n v="0"/>
    <n v="0"/>
    <n v="0"/>
    <n v="0"/>
    <n v="-5215.92"/>
    <n v="0"/>
    <n v="0"/>
    <n v="2629.52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1331.26"/>
    <n v="0"/>
    <n v="-3803.96"/>
    <n v="15275.15"/>
    <n v="-13703.14"/>
    <n v="0"/>
    <n v="0"/>
    <n v="0"/>
    <n v="0"/>
    <n v="0"/>
    <n v="0"/>
    <n v="0"/>
    <n v="0"/>
    <n v="0"/>
    <x v="1"/>
    <x v="2"/>
    <m/>
  </r>
  <r>
    <x v="3"/>
    <s v="Bolivar"/>
    <s v="Electric"/>
    <s v="Commercial"/>
    <s v="LP-Large Power"/>
    <n v="1394936"/>
    <n v="118612.56"/>
    <n v="0"/>
    <n v="0"/>
    <n v="0"/>
    <n v="0"/>
    <n v="0"/>
    <n v="-2050.56"/>
    <n v="0"/>
    <n v="0"/>
    <n v="990.4"/>
    <n v="0"/>
    <n v="0"/>
    <n v="0"/>
    <n v="0"/>
    <n v="0"/>
    <n v="0"/>
    <n v="0"/>
    <n v="5743.9"/>
    <n v="0"/>
    <n v="0"/>
    <n v="0"/>
    <n v="0"/>
    <n v="0"/>
    <n v="0"/>
    <n v="0"/>
    <n v="0"/>
    <n v="0"/>
    <n v="0"/>
    <n v="0"/>
    <n v="0"/>
    <n v="0"/>
    <n v="0"/>
    <n v="-4156.91"/>
    <n v="0"/>
    <n v="0"/>
    <n v="0"/>
    <n v="0"/>
    <n v="0"/>
    <n v="0"/>
    <n v="0"/>
    <n v="0"/>
    <n v="0"/>
    <x v="1"/>
    <x v="14"/>
    <m/>
  </r>
  <r>
    <x v="3"/>
    <s v="Bolivar"/>
    <s v="Electric"/>
    <s v="Commercial"/>
    <s v="LS-Special Lighting"/>
    <n v="816"/>
    <n v="326.62"/>
    <n v="1.83"/>
    <n v="0"/>
    <n v="0"/>
    <n v="0"/>
    <n v="0"/>
    <n v="-1.18"/>
    <n v="0"/>
    <n v="0"/>
    <n v="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84"/>
    <n v="-5.51"/>
    <n v="0"/>
    <n v="0"/>
    <n v="0"/>
    <n v="0"/>
    <n v="0"/>
    <n v="0"/>
    <n v="0"/>
    <n v="0"/>
    <n v="0"/>
    <x v="1"/>
    <x v="3"/>
    <m/>
  </r>
  <r>
    <x v="3"/>
    <s v="Bolivar"/>
    <s v="Electric"/>
    <s v="Commercial"/>
    <s v="MS-Miscellaneous"/>
    <n v="175"/>
    <n v="37.31"/>
    <n v="1.1000000000000001"/>
    <n v="0"/>
    <n v="0"/>
    <n v="0"/>
    <n v="0"/>
    <n v="-0.26"/>
    <n v="0"/>
    <n v="0"/>
    <n v="0.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78"/>
    <n v="-0.46"/>
    <n v="0"/>
    <n v="0"/>
    <n v="0"/>
    <n v="0"/>
    <n v="0"/>
    <n v="0"/>
    <n v="0"/>
    <n v="0"/>
    <n v="0"/>
    <x v="1"/>
    <x v="16"/>
    <m/>
  </r>
  <r>
    <x v="3"/>
    <s v="Bolivar"/>
    <s v="Electric"/>
    <s v="Commercial"/>
    <s v="SH-Small Heating"/>
    <n v="1312482"/>
    <n v="146485.87"/>
    <n v="2910.47"/>
    <n v="0"/>
    <n v="0"/>
    <n v="-465.84"/>
    <n v="-44240.4011461318"/>
    <n v="-1926.33"/>
    <n v="0"/>
    <n v="0"/>
    <n v="931.82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1214.18"/>
    <n v="0"/>
    <n v="-4281.8900000000003"/>
    <n v="7799.18"/>
    <n v="-6234.3"/>
    <n v="0"/>
    <n v="0"/>
    <n v="0"/>
    <n v="0"/>
    <n v="0"/>
    <n v="0"/>
    <n v="0"/>
    <n v="0"/>
    <n v="0"/>
    <x v="1"/>
    <x v="9"/>
    <m/>
  </r>
  <r>
    <x v="3"/>
    <s v="Bolivar"/>
    <s v="Electric"/>
    <s v="Commercial"/>
    <s v="TEB-Total Electric Bldg"/>
    <n v="3592860"/>
    <n v="345448.53"/>
    <n v="1890.34"/>
    <n v="0"/>
    <n v="0"/>
    <n v="0"/>
    <n v="0"/>
    <n v="-5199.0200000000004"/>
    <n v="0"/>
    <n v="0"/>
    <n v="2506.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57.66"/>
    <n v="0"/>
    <n v="-2272.5"/>
    <n v="12146.16"/>
    <n v="-14658.92"/>
    <n v="0"/>
    <n v="0"/>
    <n v="0"/>
    <n v="0"/>
    <n v="0"/>
    <n v="0"/>
    <n v="0"/>
    <n v="0"/>
    <n v="0"/>
    <x v="1"/>
    <x v="10"/>
    <m/>
  </r>
  <r>
    <x v="3"/>
    <s v="Bolivar"/>
    <s v="Electric"/>
    <s v="Industrial"/>
    <s v="CB-Commercial"/>
    <n v="32090"/>
    <n v="4028.63"/>
    <n v="140.6"/>
    <n v="0"/>
    <n v="0"/>
    <n v="0"/>
    <n v="0"/>
    <n v="-47.74"/>
    <n v="0"/>
    <n v="0"/>
    <n v="22.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6.57"/>
    <n v="261.33"/>
    <n v="-161.1"/>
    <n v="0"/>
    <n v="0"/>
    <n v="0"/>
    <n v="0"/>
    <n v="0"/>
    <n v="0"/>
    <n v="0"/>
    <n v="0"/>
    <n v="0"/>
    <x v="2"/>
    <x v="1"/>
    <m/>
  </r>
  <r>
    <x v="3"/>
    <s v="Bolivar"/>
    <s v="Electric"/>
    <s v="Industrial"/>
    <s v="GP-General Power"/>
    <n v="964640"/>
    <n v="93910.86"/>
    <n v="3012.45"/>
    <n v="0"/>
    <n v="0"/>
    <n v="0"/>
    <n v="0"/>
    <n v="-1446.96"/>
    <n v="0"/>
    <n v="0"/>
    <n v="684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7.14"/>
    <n v="0"/>
    <n v="-505.84"/>
    <n v="3715.58"/>
    <n v="-3569.19"/>
    <n v="0"/>
    <n v="0"/>
    <n v="0"/>
    <n v="0"/>
    <n v="0"/>
    <n v="0"/>
    <n v="0"/>
    <n v="0"/>
    <n v="0"/>
    <x v="2"/>
    <x v="2"/>
    <m/>
  </r>
  <r>
    <x v="3"/>
    <s v="Bolivar"/>
    <s v="Electric"/>
    <s v="Industrial"/>
    <s v="LP-Large Power"/>
    <n v="48000"/>
    <n v="12248.41"/>
    <n v="0"/>
    <n v="0"/>
    <n v="0"/>
    <n v="0"/>
    <n v="0"/>
    <n v="-70.56"/>
    <n v="0"/>
    <n v="0"/>
    <n v="34.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3.04"/>
    <n v="0"/>
    <n v="0"/>
    <n v="0"/>
    <n v="0"/>
    <n v="0"/>
    <n v="0"/>
    <n v="0"/>
    <n v="0"/>
    <n v="0"/>
    <x v="2"/>
    <x v="14"/>
    <m/>
  </r>
  <r>
    <x v="3"/>
    <s v="Bolivar"/>
    <s v="Electric"/>
    <s v="Industrial"/>
    <s v="PFM-Feed Mill/Grain Elev"/>
    <n v="5113"/>
    <n v="981.13"/>
    <n v="29.63"/>
    <n v="0"/>
    <n v="0"/>
    <n v="0"/>
    <n v="0"/>
    <n v="-7.67"/>
    <n v="0"/>
    <n v="0"/>
    <n v="3.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.21"/>
    <n v="0"/>
    <n v="-22.61"/>
    <n v="49.98"/>
    <n v="-28.23"/>
    <n v="0"/>
    <n v="0"/>
    <n v="0"/>
    <n v="0"/>
    <n v="0"/>
    <n v="0"/>
    <n v="0"/>
    <n v="0"/>
    <n v="0"/>
    <x v="2"/>
    <x v="15"/>
    <m/>
  </r>
  <r>
    <x v="3"/>
    <s v="Bolivar"/>
    <s v="Electric"/>
    <s v="Industrial"/>
    <s v="SH-Small Heating"/>
    <n v="960"/>
    <n v="137.79"/>
    <n v="2.65"/>
    <n v="0"/>
    <n v="0"/>
    <n v="0"/>
    <n v="0"/>
    <n v="-1.44"/>
    <n v="0"/>
    <n v="0"/>
    <n v="0.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.91"/>
    <n v="-4.5599999999999996"/>
    <n v="0"/>
    <n v="0"/>
    <n v="0"/>
    <n v="0"/>
    <n v="0"/>
    <n v="0"/>
    <n v="0"/>
    <n v="0"/>
    <n v="0"/>
    <x v="2"/>
    <x v="9"/>
    <m/>
  </r>
  <r>
    <x v="3"/>
    <s v="Bolivar"/>
    <s v="Electric"/>
    <s v="Interdepartmental"/>
    <s v="CB-Commercial"/>
    <n v="9602"/>
    <n v="1255.55"/>
    <n v="0"/>
    <n v="0"/>
    <n v="0"/>
    <n v="0"/>
    <n v="0"/>
    <n v="-14.4"/>
    <n v="0"/>
    <n v="0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.19"/>
    <n v="0"/>
    <n v="0"/>
    <n v="0"/>
    <n v="0"/>
    <n v="0"/>
    <n v="0"/>
    <n v="0"/>
    <n v="0"/>
    <n v="0"/>
    <x v="5"/>
    <x v="1"/>
    <m/>
  </r>
  <r>
    <x v="3"/>
    <s v="Bolivar"/>
    <s v="Electric"/>
    <s v="Municipal Buildings"/>
    <s v="CB-Commercial"/>
    <n v="79293"/>
    <n v="11645.15"/>
    <n v="0"/>
    <n v="0"/>
    <n v="0"/>
    <n v="-342.52"/>
    <n v="-25440.687679083101"/>
    <n v="-112.3"/>
    <n v="0"/>
    <n v="0"/>
    <n v="56.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31"/>
    <n v="0"/>
    <n v="-398.1"/>
    <n v="0"/>
    <n v="0"/>
    <n v="0"/>
    <n v="0"/>
    <n v="0"/>
    <n v="0"/>
    <n v="0"/>
    <n v="0"/>
    <n v="0"/>
    <x v="3"/>
    <x v="1"/>
    <m/>
  </r>
  <r>
    <x v="3"/>
    <s v="Bolivar"/>
    <s v="Electric"/>
    <s v="Municipal Buildings"/>
    <s v="GP-General Power"/>
    <n v="43633"/>
    <n v="5848.73"/>
    <n v="0"/>
    <n v="0"/>
    <n v="0"/>
    <n v="-115.63"/>
    <n v="-641.02564102564099"/>
    <n v="-58.3"/>
    <n v="0"/>
    <n v="0"/>
    <n v="30.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1.44"/>
    <n v="0"/>
    <n v="0"/>
    <n v="0"/>
    <n v="0"/>
    <n v="0"/>
    <n v="0"/>
    <n v="0"/>
    <n v="0"/>
    <n v="0"/>
    <x v="3"/>
    <x v="2"/>
    <m/>
  </r>
  <r>
    <x v="3"/>
    <s v="Bolivar"/>
    <s v="Electric"/>
    <s v="Municipal Buildings"/>
    <s v="SH-Small Heating"/>
    <n v="31952"/>
    <n v="3783.36"/>
    <n v="0"/>
    <n v="0"/>
    <n v="0"/>
    <n v="0"/>
    <n v="0"/>
    <n v="-40.729999999999997"/>
    <n v="0"/>
    <n v="0"/>
    <n v="22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1.78"/>
    <n v="0"/>
    <n v="0"/>
    <n v="0"/>
    <n v="0"/>
    <n v="0"/>
    <n v="0"/>
    <n v="0"/>
    <n v="0"/>
    <n v="0"/>
    <x v="3"/>
    <x v="9"/>
    <m/>
  </r>
  <r>
    <x v="3"/>
    <s v="Bolivar"/>
    <s v="Electric"/>
    <s v="Municipal Buildings"/>
    <s v="TEB-Total Electric Bldg"/>
    <n v="20640"/>
    <n v="2029.88"/>
    <n v="0"/>
    <n v="0"/>
    <n v="0"/>
    <n v="0"/>
    <n v="0"/>
    <n v="-30.96"/>
    <n v="0"/>
    <n v="0"/>
    <n v="14.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4.21"/>
    <n v="0"/>
    <n v="0"/>
    <n v="0"/>
    <n v="0"/>
    <n v="0"/>
    <n v="0"/>
    <n v="0"/>
    <n v="0"/>
    <n v="0"/>
    <x v="3"/>
    <x v="10"/>
    <m/>
  </r>
  <r>
    <x v="3"/>
    <s v="Bolivar"/>
    <s v="Electric"/>
    <s v="Municipal Other Lighting"/>
    <s v="CB-Commercial"/>
    <n v="15455"/>
    <n v="2892.8"/>
    <n v="0"/>
    <n v="0"/>
    <n v="0"/>
    <n v="0"/>
    <n v="0"/>
    <n v="-23.43"/>
    <n v="0"/>
    <n v="0"/>
    <n v="10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7.59"/>
    <n v="0"/>
    <n v="0"/>
    <n v="0"/>
    <n v="0"/>
    <n v="0"/>
    <n v="0"/>
    <n v="0"/>
    <n v="0"/>
    <n v="0"/>
    <x v="4"/>
    <x v="1"/>
    <m/>
  </r>
  <r>
    <x v="3"/>
    <s v="Bolivar"/>
    <s v="Electric"/>
    <s v="Municipal Other Lighting"/>
    <s v="LS-Special Lighting"/>
    <n v="1171"/>
    <n v="371.59"/>
    <n v="0"/>
    <n v="0"/>
    <n v="0"/>
    <n v="0"/>
    <n v="0"/>
    <n v="-1.71"/>
    <n v="0"/>
    <n v="0"/>
    <n v="0.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.92"/>
    <n v="0"/>
    <n v="0"/>
    <n v="0"/>
    <n v="0"/>
    <n v="0"/>
    <n v="0"/>
    <n v="0"/>
    <n v="0"/>
    <n v="0"/>
    <x v="4"/>
    <x v="3"/>
    <m/>
  </r>
  <r>
    <x v="3"/>
    <s v="Bolivar"/>
    <s v="Electric"/>
    <s v="Municipal Pumping"/>
    <s v="CB-Commercial"/>
    <n v="-25462"/>
    <n v="367.17"/>
    <n v="0"/>
    <n v="0"/>
    <n v="0"/>
    <n v="0"/>
    <n v="0"/>
    <n v="-910.82"/>
    <n v="0"/>
    <n v="0"/>
    <n v="-18.07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7.78"/>
    <n v="0"/>
    <n v="0"/>
    <n v="0"/>
    <n v="0"/>
    <n v="0"/>
    <n v="0"/>
    <n v="0"/>
    <n v="0"/>
    <n v="0"/>
    <x v="3"/>
    <x v="1"/>
    <m/>
  </r>
  <r>
    <x v="3"/>
    <s v="Bolivar"/>
    <s v="Electric"/>
    <s v="Municipal Pumping"/>
    <s v="GP-General Power"/>
    <n v="347925"/>
    <n v="33052.46"/>
    <n v="0"/>
    <n v="0"/>
    <n v="0"/>
    <n v="0"/>
    <n v="0"/>
    <n v="-521.88"/>
    <n v="0"/>
    <n v="0"/>
    <n v="247.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87.32"/>
    <n v="0"/>
    <n v="0"/>
    <n v="0"/>
    <n v="0"/>
    <n v="0"/>
    <n v="0"/>
    <n v="0"/>
    <n v="0"/>
    <n v="0"/>
    <x v="3"/>
    <x v="2"/>
    <m/>
  </r>
  <r>
    <x v="3"/>
    <s v="Bolivar"/>
    <s v="Electric"/>
    <s v="Municipal Pumping"/>
    <s v="TEB-Total Electric Bldg"/>
    <n v="11544"/>
    <n v="1136.3800000000001"/>
    <n v="0"/>
    <n v="0"/>
    <n v="0"/>
    <n v="0"/>
    <n v="0"/>
    <n v="-17.32"/>
    <n v="0"/>
    <n v="0"/>
    <n v="8.199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7.1"/>
    <n v="0"/>
    <n v="0"/>
    <n v="0"/>
    <n v="0"/>
    <n v="0"/>
    <n v="0"/>
    <n v="0"/>
    <n v="0"/>
    <n v="0"/>
    <x v="3"/>
    <x v="10"/>
    <m/>
  </r>
  <r>
    <x v="3"/>
    <s v="Bolivar"/>
    <s v="Electric"/>
    <s v="Oil Pipeline Pumping"/>
    <s v="GP-General Power"/>
    <n v="114534"/>
    <n v="9827.64"/>
    <n v="0"/>
    <n v="0"/>
    <n v="0"/>
    <n v="0"/>
    <n v="0"/>
    <n v="-171.8"/>
    <n v="0"/>
    <n v="0"/>
    <n v="81.31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1.41"/>
    <n v="-423.78"/>
    <n v="0"/>
    <n v="0"/>
    <n v="0"/>
    <n v="0"/>
    <n v="0"/>
    <n v="0"/>
    <n v="0"/>
    <n v="0"/>
    <n v="0"/>
    <x v="2"/>
    <x v="17"/>
    <m/>
  </r>
  <r>
    <x v="3"/>
    <s v="Bolivar"/>
    <s v="Electric"/>
    <s v="Oil Pipeline Pumping"/>
    <s v="LP-Large Power"/>
    <n v="4548384"/>
    <n v="321957.98"/>
    <n v="0"/>
    <n v="0"/>
    <n v="0"/>
    <n v="0"/>
    <n v="0"/>
    <n v="-6686.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596.560000000001"/>
    <n v="-13554.18"/>
    <n v="0"/>
    <n v="0"/>
    <n v="0"/>
    <n v="0"/>
    <n v="0"/>
    <n v="0"/>
    <n v="0"/>
    <n v="0"/>
    <n v="0"/>
    <x v="2"/>
    <x v="22"/>
    <m/>
  </r>
  <r>
    <x v="3"/>
    <s v="Bolivar"/>
    <s v="Electric"/>
    <s v="Residential"/>
    <s v="RGL-Residential Pilot"/>
    <n v="212867"/>
    <n v="24451.7"/>
    <n v="576.62"/>
    <n v="0"/>
    <n v="0"/>
    <n v="0"/>
    <n v="0"/>
    <n v="-303.69"/>
    <n v="0"/>
    <n v="0"/>
    <n v="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.97"/>
    <n v="0"/>
    <n v="-319.83"/>
    <n v="580.05999999999995"/>
    <n v="-1098.3399999999999"/>
    <n v="0"/>
    <n v="0"/>
    <n v="0"/>
    <n v="0"/>
    <n v="0"/>
    <n v="0"/>
    <n v="0"/>
    <n v="0"/>
    <n v="0"/>
    <x v="0"/>
    <x v="18"/>
    <m/>
  </r>
  <r>
    <x v="3"/>
    <s v="Bolivar"/>
    <s v="Electric"/>
    <s v="Residential"/>
    <s v="RG-Residential"/>
    <n v="20750579.399999999"/>
    <n v="2546079.54"/>
    <n v="50455.51"/>
    <n v="0"/>
    <n v="0"/>
    <n v="-1460.17"/>
    <n v="-115137.319768937"/>
    <n v="-28976.5"/>
    <n v="0"/>
    <n v="0"/>
    <n v="8091.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48.9399999999996"/>
    <n v="600"/>
    <n v="-42908.27"/>
    <n v="53441"/>
    <n v="-107053.57"/>
    <n v="0"/>
    <n v="0"/>
    <n v="0"/>
    <n v="0"/>
    <n v="0"/>
    <n v="0"/>
    <n v="0"/>
    <n v="0"/>
    <n v="0"/>
    <x v="0"/>
    <x v="6"/>
    <m/>
  </r>
  <r>
    <x v="3"/>
    <s v="Bolivar"/>
    <s v="Electric"/>
    <s v="Wholesale Municipalities"/>
    <s v="GFR-Lockwood"/>
    <n v="890534"/>
    <n v="23969.65"/>
    <n v="0"/>
    <n v="21159.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23"/>
    <m/>
  </r>
  <r>
    <x v="3"/>
    <s v="Bolivar"/>
    <s v="Lighting"/>
    <s v="Commercial"/>
    <s v="PL-Private Lighting"/>
    <n v="56898.203000000001"/>
    <n v="17610.490000000002"/>
    <n v="136.5"/>
    <n v="0"/>
    <n v="0"/>
    <n v="0"/>
    <n v="0"/>
    <n v="-86.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"/>
    <n v="0"/>
    <n v="0"/>
    <n v="115.74"/>
    <n v="0"/>
    <n v="-184.7"/>
    <n v="727.35"/>
    <n v="-624.39"/>
    <n v="0"/>
    <n v="0"/>
    <n v="0"/>
    <n v="0"/>
    <n v="0"/>
    <n v="0"/>
    <n v="0"/>
    <n v="0"/>
    <n v="0"/>
    <x v="1"/>
    <x v="7"/>
    <m/>
  </r>
  <r>
    <x v="3"/>
    <s v="Bolivar"/>
    <s v="Lighting"/>
    <s v="Industrial"/>
    <s v="PL-Private Lighting"/>
    <n v="515"/>
    <n v="182.15"/>
    <n v="5.61"/>
    <n v="0"/>
    <n v="0"/>
    <n v="0"/>
    <n v="0"/>
    <n v="-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.37"/>
    <n v="0"/>
    <n v="0"/>
    <n v="10.99"/>
    <n v="-5.66"/>
    <n v="0"/>
    <n v="0"/>
    <n v="0"/>
    <n v="0"/>
    <n v="0"/>
    <n v="0"/>
    <n v="0"/>
    <n v="0"/>
    <n v="0"/>
    <x v="2"/>
    <x v="7"/>
    <m/>
  </r>
  <r>
    <x v="3"/>
    <s v="Bolivar"/>
    <s v="Lighting"/>
    <s v="Municipal Other Lighting"/>
    <s v="PL-Private Lighting"/>
    <n v="249"/>
    <n v="86.66"/>
    <n v="0"/>
    <n v="0"/>
    <n v="0"/>
    <n v="0"/>
    <n v="0"/>
    <n v="-0.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.73"/>
    <n v="0"/>
    <n v="0"/>
    <n v="0"/>
    <n v="0"/>
    <n v="0"/>
    <n v="0"/>
    <n v="0"/>
    <n v="0"/>
    <n v="0"/>
    <x v="4"/>
    <x v="7"/>
    <m/>
  </r>
  <r>
    <x v="3"/>
    <s v="Bolivar"/>
    <s v="Lighting"/>
    <s v="Municipal Street Lighting"/>
    <s v="SPL-Municipal St Lighting"/>
    <n v="256157.24400000001"/>
    <n v="25905.53"/>
    <n v="0"/>
    <n v="0"/>
    <n v="0"/>
    <n v="0"/>
    <n v="0"/>
    <n v="-384.25"/>
    <n v="0"/>
    <n v="0"/>
    <n v="0"/>
    <n v="0"/>
    <n v="0"/>
    <n v="0"/>
    <n v="0"/>
    <n v="0"/>
    <n v="0"/>
    <n v="0"/>
    <n v="6535.61"/>
    <n v="0"/>
    <n v="0"/>
    <n v="0"/>
    <n v="0"/>
    <n v="0"/>
    <n v="0"/>
    <n v="0"/>
    <n v="0"/>
    <n v="0"/>
    <n v="0"/>
    <n v="0"/>
    <n v="0"/>
    <n v="0"/>
    <n v="0"/>
    <n v="-1531.82"/>
    <n v="0"/>
    <n v="0"/>
    <n v="0"/>
    <n v="0"/>
    <n v="0"/>
    <n v="0"/>
    <n v="0"/>
    <n v="0"/>
    <n v="0"/>
    <x v="4"/>
    <x v="8"/>
    <m/>
  </r>
  <r>
    <x v="3"/>
    <s v="Bolivar"/>
    <s v="Lighting"/>
    <s v="Residential"/>
    <s v="PL-Private Lighting"/>
    <n v="42537.201999999997"/>
    <n v="16045.01"/>
    <n v="54.66"/>
    <n v="0"/>
    <n v="0"/>
    <n v="0"/>
    <n v="0"/>
    <n v="-66.709999999999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.51"/>
    <n v="0"/>
    <n v="-39.130000000000003"/>
    <n v="255.9"/>
    <n v="-465.95"/>
    <n v="0"/>
    <n v="0"/>
    <n v="0"/>
    <n v="0"/>
    <n v="0"/>
    <n v="0"/>
    <n v="0"/>
    <n v="0"/>
    <n v="0"/>
    <x v="0"/>
    <x v="7"/>
    <m/>
  </r>
  <r>
    <x v="3"/>
    <s v="Bolivar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Branson"/>
    <s v="Electric"/>
    <s v="Commercial"/>
    <s v="CB-Commercial"/>
    <n v="3196733"/>
    <n v="452405.84"/>
    <n v="7324.55"/>
    <n v="0"/>
    <n v="0"/>
    <n v="-118.86"/>
    <n v="-27558.279608404999"/>
    <n v="-5784.67"/>
    <n v="0"/>
    <n v="0"/>
    <n v="2269.86"/>
    <n v="0"/>
    <n v="0"/>
    <n v="0"/>
    <n v="0"/>
    <n v="0"/>
    <n v="0"/>
    <n v="0"/>
    <n v="0"/>
    <n v="0"/>
    <n v="0"/>
    <n v="0"/>
    <n v="0"/>
    <n v="0"/>
    <n v="0"/>
    <n v="0"/>
    <n v="30"/>
    <n v="0"/>
    <n v="15"/>
    <n v="6504.06"/>
    <n v="20"/>
    <n v="-26624.32"/>
    <n v="28812.3"/>
    <n v="-16048.53"/>
    <n v="0"/>
    <n v="0"/>
    <n v="0"/>
    <n v="0"/>
    <n v="0"/>
    <n v="0"/>
    <n v="0"/>
    <n v="0"/>
    <n v="0"/>
    <x v="1"/>
    <x v="1"/>
    <m/>
  </r>
  <r>
    <x v="3"/>
    <s v="Branson"/>
    <s v="Electric"/>
    <s v="Commercial"/>
    <s v="GP-General Power"/>
    <n v="5890691"/>
    <n v="588057.56999999995"/>
    <n v="8416.91"/>
    <n v="0"/>
    <n v="0"/>
    <n v="0"/>
    <n v="0"/>
    <n v="-8205.91"/>
    <n v="0"/>
    <n v="0"/>
    <n v="3857.54"/>
    <n v="0"/>
    <n v="0"/>
    <n v="0"/>
    <n v="0"/>
    <n v="0"/>
    <n v="0"/>
    <n v="0"/>
    <n v="575.14"/>
    <n v="0"/>
    <n v="0"/>
    <n v="0"/>
    <n v="0"/>
    <n v="0"/>
    <n v="0"/>
    <n v="0"/>
    <n v="0"/>
    <n v="0"/>
    <n v="0"/>
    <n v="3867.25"/>
    <n v="0"/>
    <n v="-29909.23"/>
    <n v="37413.629999999997"/>
    <n v="-21795.53"/>
    <n v="0"/>
    <n v="0"/>
    <n v="0"/>
    <n v="0"/>
    <n v="0"/>
    <n v="0"/>
    <n v="0"/>
    <n v="0"/>
    <n v="0"/>
    <x v="1"/>
    <x v="2"/>
    <m/>
  </r>
  <r>
    <x v="3"/>
    <s v="Branson"/>
    <s v="Electric"/>
    <s v="Commercial"/>
    <s v="LP-Large Power"/>
    <n v="-1012800"/>
    <n v="-40731.35"/>
    <n v="-2827.32"/>
    <n v="0"/>
    <n v="0"/>
    <n v="0"/>
    <n v="0"/>
    <n v="-4114.04"/>
    <n v="0"/>
    <n v="0"/>
    <n v="-719.09"/>
    <n v="0"/>
    <n v="0"/>
    <n v="0"/>
    <n v="0"/>
    <n v="0"/>
    <n v="0"/>
    <n v="0"/>
    <n v="9802.26"/>
    <n v="0"/>
    <n v="0"/>
    <n v="0"/>
    <n v="0"/>
    <n v="0"/>
    <n v="0"/>
    <n v="0"/>
    <n v="0"/>
    <n v="0"/>
    <n v="0"/>
    <n v="0"/>
    <n v="0"/>
    <n v="0"/>
    <n v="0"/>
    <n v="3018.14"/>
    <n v="0"/>
    <n v="0"/>
    <n v="0"/>
    <n v="0"/>
    <n v="0"/>
    <n v="0"/>
    <n v="0"/>
    <n v="0"/>
    <n v="0"/>
    <x v="1"/>
    <x v="14"/>
    <m/>
  </r>
  <r>
    <x v="3"/>
    <s v="Branson"/>
    <s v="Electric"/>
    <s v="Commercial"/>
    <s v="SH-Small Heating"/>
    <n v="-4532341"/>
    <n v="-380589.97"/>
    <n v="-7857.54"/>
    <n v="0"/>
    <n v="0"/>
    <n v="-638.82000000000005"/>
    <n v="-174884.97665031999"/>
    <n v="715.74"/>
    <n v="0"/>
    <n v="0"/>
    <n v="-3218.16"/>
    <n v="0"/>
    <n v="0"/>
    <n v="0"/>
    <n v="0"/>
    <n v="0"/>
    <n v="0"/>
    <n v="0"/>
    <n v="0"/>
    <n v="0"/>
    <n v="0"/>
    <n v="0"/>
    <n v="0"/>
    <n v="0"/>
    <n v="0"/>
    <n v="0"/>
    <n v="30"/>
    <n v="0"/>
    <n v="0"/>
    <n v="3526.34"/>
    <n v="20"/>
    <n v="-32411.68"/>
    <n v="-32839.26"/>
    <n v="21528.63"/>
    <n v="0"/>
    <n v="0"/>
    <n v="0"/>
    <n v="0"/>
    <n v="0"/>
    <n v="0"/>
    <n v="0"/>
    <n v="0"/>
    <n v="0"/>
    <x v="1"/>
    <x v="9"/>
    <m/>
  </r>
  <r>
    <x v="3"/>
    <s v="Branson"/>
    <s v="Electric"/>
    <s v="Commercial"/>
    <s v="TEB-Total Electric Bldg"/>
    <n v="17279566"/>
    <n v="1710877.35"/>
    <n v="22675.119999999999"/>
    <n v="0"/>
    <n v="0"/>
    <n v="0"/>
    <n v="0"/>
    <n v="-23142.9"/>
    <n v="0"/>
    <n v="0"/>
    <n v="11766.76"/>
    <n v="0"/>
    <n v="0"/>
    <n v="0"/>
    <n v="0"/>
    <n v="0"/>
    <n v="0"/>
    <n v="0"/>
    <n v="940.24"/>
    <n v="0"/>
    <n v="0"/>
    <n v="0"/>
    <n v="0"/>
    <n v="0"/>
    <n v="0"/>
    <n v="0"/>
    <n v="0"/>
    <n v="0"/>
    <n v="0"/>
    <n v="13997.76"/>
    <n v="20"/>
    <n v="-78848.66"/>
    <n v="95457.1"/>
    <n v="-70500.73"/>
    <n v="0"/>
    <n v="0"/>
    <n v="0"/>
    <n v="0"/>
    <n v="0"/>
    <n v="0"/>
    <n v="0"/>
    <n v="0"/>
    <n v="0"/>
    <x v="1"/>
    <x v="10"/>
    <m/>
  </r>
  <r>
    <x v="3"/>
    <s v="Branson"/>
    <s v="Electric"/>
    <s v="Industrial"/>
    <s v="CB-Commercial"/>
    <n v="7282"/>
    <n v="894.05"/>
    <n v="0"/>
    <n v="0"/>
    <n v="0"/>
    <n v="0"/>
    <n v="0"/>
    <n v="-10.92"/>
    <n v="0"/>
    <n v="0"/>
    <n v="5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.97"/>
    <n v="-36.56"/>
    <n v="0"/>
    <n v="0"/>
    <n v="0"/>
    <n v="0"/>
    <n v="0"/>
    <n v="0"/>
    <n v="0"/>
    <n v="0"/>
    <n v="0"/>
    <x v="2"/>
    <x v="1"/>
    <m/>
  </r>
  <r>
    <x v="3"/>
    <s v="Branson"/>
    <s v="Electric"/>
    <s v="Industrial"/>
    <s v="SH-Small Heating"/>
    <n v="35258"/>
    <n v="3700.07"/>
    <n v="27.21"/>
    <n v="0"/>
    <n v="0"/>
    <n v="0"/>
    <n v="0"/>
    <n v="-52.89"/>
    <n v="0"/>
    <n v="0"/>
    <n v="25.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8.91"/>
    <n v="-167.48"/>
    <n v="0"/>
    <n v="0"/>
    <n v="0"/>
    <n v="0"/>
    <n v="0"/>
    <n v="0"/>
    <n v="0"/>
    <n v="0"/>
    <n v="0"/>
    <x v="2"/>
    <x v="9"/>
    <m/>
  </r>
  <r>
    <x v="3"/>
    <s v="Branson"/>
    <s v="Electric"/>
    <s v="Industrial"/>
    <s v="TEB-Total Electric Bldg"/>
    <n v="37600"/>
    <n v="3862.94"/>
    <n v="0"/>
    <n v="0"/>
    <n v="0"/>
    <n v="0"/>
    <n v="0"/>
    <n v="-56.4"/>
    <n v="0"/>
    <n v="0"/>
    <n v="26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4.19"/>
    <n v="-153.41"/>
    <n v="0"/>
    <n v="0"/>
    <n v="0"/>
    <n v="0"/>
    <n v="0"/>
    <n v="0"/>
    <n v="0"/>
    <n v="0"/>
    <n v="0"/>
    <x v="2"/>
    <x v="10"/>
    <m/>
  </r>
  <r>
    <x v="3"/>
    <s v="Branson"/>
    <s v="Electric"/>
    <s v="Interdepartmental"/>
    <s v="CB-Commercial"/>
    <n v="-87501"/>
    <n v="-10220.290000000001"/>
    <n v="0"/>
    <n v="0"/>
    <n v="0"/>
    <n v="0"/>
    <n v="0"/>
    <n v="-168.66"/>
    <n v="0"/>
    <n v="0"/>
    <n v="-62.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46.51"/>
    <n v="439.25"/>
    <n v="0"/>
    <n v="0"/>
    <n v="0"/>
    <n v="0"/>
    <n v="0"/>
    <n v="0"/>
    <n v="0"/>
    <n v="0"/>
    <n v="0"/>
    <x v="5"/>
    <x v="1"/>
    <m/>
  </r>
  <r>
    <x v="3"/>
    <s v="Branson"/>
    <s v="Electric"/>
    <s v="Municipal Buildings"/>
    <s v="CB-Commercial"/>
    <n v="-108546"/>
    <n v="-11133.64"/>
    <n v="0"/>
    <n v="0"/>
    <n v="0"/>
    <n v="0"/>
    <n v="0"/>
    <n v="-719.65"/>
    <n v="0"/>
    <n v="0"/>
    <n v="-77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32"/>
    <n v="0"/>
    <n v="544.85"/>
    <n v="0"/>
    <n v="0"/>
    <n v="0"/>
    <n v="0"/>
    <n v="0"/>
    <n v="0"/>
    <n v="0"/>
    <n v="0"/>
    <n v="0"/>
    <x v="3"/>
    <x v="1"/>
    <m/>
  </r>
  <r>
    <x v="3"/>
    <s v="Branson"/>
    <s v="Electric"/>
    <s v="Municipal Buildings"/>
    <s v="GP-General Power"/>
    <n v="274240"/>
    <n v="25450.27"/>
    <n v="0"/>
    <n v="0"/>
    <n v="0"/>
    <n v="0"/>
    <n v="0"/>
    <n v="-411.36"/>
    <n v="0"/>
    <n v="0"/>
    <n v="194.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14.7"/>
    <n v="0"/>
    <n v="0"/>
    <n v="0"/>
    <n v="0"/>
    <n v="0"/>
    <n v="0"/>
    <n v="0"/>
    <n v="0"/>
    <n v="0"/>
    <x v="3"/>
    <x v="2"/>
    <m/>
  </r>
  <r>
    <x v="3"/>
    <s v="Branson"/>
    <s v="Electric"/>
    <s v="Municipal Buildings"/>
    <s v="LS-Special Lighting"/>
    <n v="523"/>
    <n v="91.32"/>
    <n v="0"/>
    <n v="0"/>
    <n v="0"/>
    <n v="0"/>
    <n v="0"/>
    <n v="-0.78"/>
    <n v="0"/>
    <n v="0"/>
    <n v="0.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54"/>
    <n v="0"/>
    <n v="0"/>
    <n v="0"/>
    <n v="0"/>
    <n v="0"/>
    <n v="0"/>
    <n v="0"/>
    <n v="0"/>
    <n v="0"/>
    <x v="3"/>
    <x v="3"/>
    <m/>
  </r>
  <r>
    <x v="3"/>
    <s v="Branson"/>
    <s v="Electric"/>
    <s v="Municipal Buildings"/>
    <s v="SH-Small Heating"/>
    <n v="55693"/>
    <n v="5738.95"/>
    <n v="0"/>
    <n v="0"/>
    <n v="0"/>
    <n v="0"/>
    <n v="0"/>
    <n v="-73.92"/>
    <n v="0"/>
    <n v="0"/>
    <n v="39.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64.55"/>
    <n v="0"/>
    <n v="0"/>
    <n v="0"/>
    <n v="0"/>
    <n v="0"/>
    <n v="0"/>
    <n v="0"/>
    <n v="0"/>
    <n v="0"/>
    <x v="3"/>
    <x v="9"/>
    <m/>
  </r>
  <r>
    <x v="3"/>
    <s v="Branson"/>
    <s v="Electric"/>
    <s v="Municipal Buildings"/>
    <s v="TEB-Total Electric Bldg"/>
    <n v="426360"/>
    <n v="47096.639999999999"/>
    <n v="0"/>
    <n v="0"/>
    <n v="0"/>
    <n v="0"/>
    <n v="0"/>
    <n v="-639.54"/>
    <n v="0"/>
    <n v="0"/>
    <n v="302.70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739.55"/>
    <n v="0"/>
    <n v="0"/>
    <n v="0"/>
    <n v="0"/>
    <n v="0"/>
    <n v="0"/>
    <n v="0"/>
    <n v="0"/>
    <n v="0"/>
    <x v="3"/>
    <x v="10"/>
    <m/>
  </r>
  <r>
    <x v="3"/>
    <s v="Branson"/>
    <s v="Electric"/>
    <s v="Municipal Other Lighting"/>
    <s v="CB-Commercial"/>
    <n v="-69462"/>
    <n v="-6703.69"/>
    <n v="0"/>
    <n v="0"/>
    <n v="0"/>
    <n v="0"/>
    <n v="0"/>
    <n v="-14.33"/>
    <n v="0"/>
    <n v="0"/>
    <n v="-49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8.68"/>
    <n v="0"/>
    <n v="0"/>
    <n v="0"/>
    <n v="0"/>
    <n v="0"/>
    <n v="0"/>
    <n v="0"/>
    <n v="0"/>
    <n v="0"/>
    <x v="4"/>
    <x v="1"/>
    <m/>
  </r>
  <r>
    <x v="3"/>
    <s v="Branson"/>
    <s v="Electric"/>
    <s v="Municipal Other Lighting"/>
    <s v="GP-General Power"/>
    <n v="31600"/>
    <n v="2976.58"/>
    <n v="0"/>
    <n v="0"/>
    <n v="0"/>
    <n v="0"/>
    <n v="0"/>
    <n v="-47.4"/>
    <n v="0"/>
    <n v="0"/>
    <n v="22.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6.92"/>
    <n v="0"/>
    <n v="0"/>
    <n v="0"/>
    <n v="0"/>
    <n v="0"/>
    <n v="0"/>
    <n v="0"/>
    <n v="0"/>
    <n v="0"/>
    <x v="4"/>
    <x v="2"/>
    <m/>
  </r>
  <r>
    <x v="3"/>
    <s v="Branson"/>
    <s v="Electric"/>
    <s v="Municipal Other Lighting"/>
    <s v="LS-Special Lighting"/>
    <n v="3006"/>
    <n v="530.96"/>
    <n v="0"/>
    <n v="0"/>
    <n v="0"/>
    <n v="0"/>
    <n v="0"/>
    <n v="-4.51"/>
    <n v="0"/>
    <n v="0"/>
    <n v="0.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.32"/>
    <n v="0"/>
    <n v="0"/>
    <n v="0"/>
    <n v="0"/>
    <n v="0"/>
    <n v="0"/>
    <n v="0"/>
    <n v="0"/>
    <n v="0"/>
    <x v="4"/>
    <x v="3"/>
    <m/>
  </r>
  <r>
    <x v="3"/>
    <s v="Branson"/>
    <s v="Electric"/>
    <s v="Municipal Other Lighting"/>
    <s v="SH-Small Heating"/>
    <n v="726"/>
    <n v="127.58"/>
    <n v="0"/>
    <n v="0"/>
    <n v="0"/>
    <n v="0"/>
    <n v="0"/>
    <n v="-4.72"/>
    <n v="0"/>
    <n v="0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45"/>
    <n v="0"/>
    <n v="0"/>
    <n v="0"/>
    <n v="0"/>
    <n v="0"/>
    <n v="0"/>
    <n v="0"/>
    <n v="0"/>
    <n v="0"/>
    <x v="4"/>
    <x v="9"/>
    <m/>
  </r>
  <r>
    <x v="3"/>
    <s v="Branson"/>
    <s v="Electric"/>
    <s v="Municipal Pumping"/>
    <s v="CB-Commercial"/>
    <n v="152525"/>
    <n v="21241.07"/>
    <n v="0"/>
    <n v="0"/>
    <n v="0"/>
    <n v="0"/>
    <n v="0"/>
    <n v="-228.76"/>
    <n v="0"/>
    <n v="0"/>
    <n v="108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65.77"/>
    <n v="0"/>
    <n v="0"/>
    <n v="0"/>
    <n v="0"/>
    <n v="0"/>
    <n v="0"/>
    <n v="0"/>
    <n v="0"/>
    <n v="0"/>
    <x v="3"/>
    <x v="1"/>
    <m/>
  </r>
  <r>
    <x v="3"/>
    <s v="Branson"/>
    <s v="Electric"/>
    <s v="Municipal Pumping"/>
    <s v="GP-General Power"/>
    <n v="1083485"/>
    <n v="111920.21"/>
    <n v="0"/>
    <n v="0"/>
    <n v="0"/>
    <n v="0"/>
    <n v="0"/>
    <n v="-1618.83"/>
    <n v="0"/>
    <n v="0"/>
    <n v="769.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008.92"/>
    <n v="0"/>
    <n v="0"/>
    <n v="0"/>
    <n v="0"/>
    <n v="0"/>
    <n v="0"/>
    <n v="0"/>
    <n v="0"/>
    <n v="0"/>
    <x v="3"/>
    <x v="2"/>
    <m/>
  </r>
  <r>
    <x v="3"/>
    <s v="Branson"/>
    <s v="Electric"/>
    <s v="Residential"/>
    <s v="RGL-Residential Pilot"/>
    <n v="161259"/>
    <n v="18635.28"/>
    <n v="261.76"/>
    <n v="0"/>
    <n v="0"/>
    <n v="0"/>
    <n v="0"/>
    <n v="-249.53"/>
    <n v="0"/>
    <n v="0"/>
    <n v="62.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.21"/>
    <n v="0"/>
    <n v="-178.33"/>
    <n v="102.06"/>
    <n v="-832.09"/>
    <n v="0"/>
    <n v="0"/>
    <n v="0"/>
    <n v="0"/>
    <n v="0"/>
    <n v="0"/>
    <n v="0"/>
    <n v="0"/>
    <n v="0"/>
    <x v="0"/>
    <x v="18"/>
    <m/>
  </r>
  <r>
    <x v="3"/>
    <s v="Branson"/>
    <s v="Electric"/>
    <s v="Residential"/>
    <s v="RG-Residential"/>
    <n v="23682357.699999999"/>
    <n v="2960903.27"/>
    <n v="41199.11"/>
    <n v="0"/>
    <n v="0"/>
    <n v="-432.48"/>
    <n v="-12666.9127911248"/>
    <n v="-36790.639999999999"/>
    <n v="0"/>
    <n v="0"/>
    <n v="9235.96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-15"/>
    <n v="5401.09"/>
    <n v="500"/>
    <n v="-43575.7"/>
    <n v="18387.3"/>
    <n v="-122152.79"/>
    <n v="0"/>
    <n v="0"/>
    <n v="0"/>
    <n v="0"/>
    <n v="0"/>
    <n v="0"/>
    <n v="0"/>
    <n v="0"/>
    <n v="0"/>
    <x v="0"/>
    <x v="6"/>
    <m/>
  </r>
  <r>
    <x v="3"/>
    <s v="Branson"/>
    <s v="Lighting"/>
    <s v="Commercial"/>
    <s v="PL-Private Lighting"/>
    <n v="87142.34"/>
    <n v="30696.720000000001"/>
    <n v="0"/>
    <n v="0"/>
    <n v="0"/>
    <n v="0"/>
    <n v="0"/>
    <n v="-131.08000000000001"/>
    <n v="0"/>
    <n v="0"/>
    <n v="0.04"/>
    <n v="0"/>
    <n v="0"/>
    <n v="0"/>
    <n v="0"/>
    <n v="0"/>
    <n v="0"/>
    <n v="0"/>
    <n v="346.08"/>
    <n v="0"/>
    <n v="0"/>
    <n v="0"/>
    <n v="0"/>
    <n v="0"/>
    <n v="0"/>
    <n v="0"/>
    <n v="0"/>
    <n v="0"/>
    <n v="0"/>
    <n v="378.94"/>
    <n v="0"/>
    <n v="-430.86"/>
    <n v="1572.3"/>
    <n v="-956.64"/>
    <n v="0"/>
    <n v="0"/>
    <n v="0"/>
    <n v="0"/>
    <n v="0"/>
    <n v="0"/>
    <n v="0"/>
    <n v="0"/>
    <n v="0"/>
    <x v="1"/>
    <x v="7"/>
    <m/>
  </r>
  <r>
    <x v="3"/>
    <s v="Branson"/>
    <s v="Lighting"/>
    <s v="Industrial"/>
    <s v="PL-Private Lighting"/>
    <n v="164"/>
    <n v="60.73"/>
    <n v="0"/>
    <n v="0"/>
    <n v="0"/>
    <n v="0"/>
    <n v="0"/>
    <n v="-0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1100000000000001"/>
    <n v="-1.8"/>
    <n v="0"/>
    <n v="0"/>
    <n v="0"/>
    <n v="0"/>
    <n v="0"/>
    <n v="0"/>
    <n v="0"/>
    <n v="0"/>
    <n v="0"/>
    <x v="2"/>
    <x v="7"/>
    <m/>
  </r>
  <r>
    <x v="3"/>
    <s v="Branson"/>
    <s v="Lighting"/>
    <s v="Municipal Other Lighting"/>
    <s v="PL-Private Lighting"/>
    <n v="386"/>
    <n v="144.06"/>
    <n v="0"/>
    <n v="0"/>
    <n v="0"/>
    <n v="0"/>
    <n v="0"/>
    <n v="-0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24"/>
    <n v="0"/>
    <n v="0"/>
    <n v="0"/>
    <n v="0"/>
    <n v="0"/>
    <n v="0"/>
    <n v="0"/>
    <n v="0"/>
    <n v="0"/>
    <x v="4"/>
    <x v="7"/>
    <m/>
  </r>
  <r>
    <x v="3"/>
    <s v="Branson"/>
    <s v="Lighting"/>
    <s v="Municipal Street Lighting"/>
    <s v="SPL-Municipal St Lighting"/>
    <n v="265006.35200000001"/>
    <n v="25633.39"/>
    <n v="0"/>
    <n v="0"/>
    <n v="0"/>
    <n v="0"/>
    <n v="0"/>
    <n v="-397.51"/>
    <n v="0"/>
    <n v="0"/>
    <n v="0"/>
    <n v="0"/>
    <n v="0"/>
    <n v="0"/>
    <n v="0"/>
    <n v="0"/>
    <n v="0"/>
    <n v="0"/>
    <n v="19798.43"/>
    <n v="0"/>
    <n v="0"/>
    <n v="0"/>
    <n v="0"/>
    <n v="0"/>
    <n v="0"/>
    <n v="0"/>
    <n v="0"/>
    <n v="0"/>
    <n v="0"/>
    <n v="0"/>
    <n v="0"/>
    <n v="0"/>
    <n v="0"/>
    <n v="-1584.75"/>
    <n v="0"/>
    <n v="0"/>
    <n v="0"/>
    <n v="0"/>
    <n v="0"/>
    <n v="0"/>
    <n v="0"/>
    <n v="0"/>
    <n v="0"/>
    <x v="4"/>
    <x v="8"/>
    <m/>
  </r>
  <r>
    <x v="3"/>
    <s v="Branson"/>
    <s v="Lighting"/>
    <s v="Residential"/>
    <s v="PL-Private Lighting"/>
    <n v="24611.169000000002"/>
    <n v="9786.5499999999993"/>
    <n v="0"/>
    <n v="0"/>
    <n v="0"/>
    <n v="0"/>
    <n v="0"/>
    <n v="-38.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.44"/>
    <n v="0"/>
    <n v="-34.19"/>
    <n v="49.83"/>
    <n v="-269.91000000000003"/>
    <n v="0"/>
    <n v="0"/>
    <n v="0"/>
    <n v="0"/>
    <n v="0"/>
    <n v="0"/>
    <n v="0"/>
    <n v="0"/>
    <n v="0"/>
    <x v="0"/>
    <x v="7"/>
    <m/>
  </r>
  <r>
    <x v="3"/>
    <s v="Branson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Buffalo"/>
    <s v="Electric"/>
    <s v="Commercial"/>
    <s v="CB-Commercial"/>
    <n v="1306"/>
    <n v="262.74"/>
    <n v="9.75"/>
    <n v="0"/>
    <n v="0"/>
    <n v="0"/>
    <n v="0"/>
    <n v="-1.96"/>
    <n v="0"/>
    <n v="0"/>
    <n v="0.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5.869999999999997"/>
    <n v="21.35"/>
    <n v="-6.56"/>
    <n v="0"/>
    <n v="0"/>
    <n v="0"/>
    <n v="0"/>
    <n v="0"/>
    <n v="0"/>
    <n v="0"/>
    <n v="0"/>
    <n v="0"/>
    <x v="1"/>
    <x v="1"/>
    <m/>
  </r>
  <r>
    <x v="3"/>
    <s v="Buffalo"/>
    <s v="Electric"/>
    <s v="Residential"/>
    <s v="RG-Residential"/>
    <n v="28590"/>
    <n v="3450.04"/>
    <n v="43.2"/>
    <n v="0"/>
    <n v="0"/>
    <n v="0"/>
    <n v="0"/>
    <n v="-37.67"/>
    <n v="0"/>
    <n v="0"/>
    <n v="11.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23"/>
    <n v="0"/>
    <n v="-23.77"/>
    <n v="67.150000000000006"/>
    <n v="-147.52000000000001"/>
    <n v="0"/>
    <n v="0"/>
    <n v="0"/>
    <n v="0"/>
    <n v="0"/>
    <n v="0"/>
    <n v="0"/>
    <n v="0"/>
    <n v="0"/>
    <x v="0"/>
    <x v="6"/>
    <m/>
  </r>
  <r>
    <x v="3"/>
    <s v="Buffalo"/>
    <s v="Lighting"/>
    <s v="Residential"/>
    <s v="PL-Private Lighting"/>
    <n v="31"/>
    <n v="15.08"/>
    <n v="0.28999999999999998"/>
    <n v="0"/>
    <n v="0"/>
    <n v="0"/>
    <n v="0"/>
    <n v="-0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8"/>
    <n v="0"/>
    <n v="0"/>
    <n v="0.45"/>
    <n v="-0.34"/>
    <n v="0"/>
    <n v="0"/>
    <n v="0"/>
    <n v="0"/>
    <n v="0"/>
    <n v="0"/>
    <n v="0"/>
    <n v="0"/>
    <n v="0"/>
    <x v="0"/>
    <x v="7"/>
    <m/>
  </r>
  <r>
    <x v="3"/>
    <s v="Gravette"/>
    <s v="Electric"/>
    <s v="Commercial"/>
    <s v="CB-Commercial"/>
    <n v="15729"/>
    <n v="2073.34"/>
    <n v="89.67"/>
    <n v="0"/>
    <n v="0"/>
    <n v="0"/>
    <n v="0"/>
    <n v="-23.59"/>
    <n v="0"/>
    <n v="0"/>
    <n v="11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.08"/>
    <n v="0"/>
    <n v="0"/>
    <n v="151.15"/>
    <n v="-78.95"/>
    <n v="0"/>
    <n v="0"/>
    <n v="0"/>
    <n v="0"/>
    <n v="0"/>
    <n v="0"/>
    <n v="0"/>
    <n v="0"/>
    <n v="0"/>
    <x v="1"/>
    <x v="1"/>
    <m/>
  </r>
  <r>
    <x v="3"/>
    <s v="Gravette"/>
    <s v="Electric"/>
    <s v="Industrial"/>
    <s v="GP-General Power"/>
    <n v="133298"/>
    <n v="10869.52"/>
    <n v="0"/>
    <n v="0"/>
    <n v="0"/>
    <n v="0"/>
    <n v="0"/>
    <n v="-199.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9.77"/>
    <n v="-493.2"/>
    <n v="0"/>
    <n v="0"/>
    <n v="0"/>
    <n v="0"/>
    <n v="0"/>
    <n v="0"/>
    <n v="0"/>
    <n v="0"/>
    <n v="0"/>
    <x v="2"/>
    <x v="2"/>
    <m/>
  </r>
  <r>
    <x v="3"/>
    <s v="Gravette"/>
    <s v="Electric"/>
    <s v="Residential"/>
    <s v="RG-Residential"/>
    <n v="25619"/>
    <n v="3261.53"/>
    <n v="125.05"/>
    <n v="0"/>
    <n v="0"/>
    <n v="0"/>
    <n v="0"/>
    <n v="-41.75"/>
    <n v="0"/>
    <n v="0"/>
    <n v="1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75"/>
    <n v="0"/>
    <n v="-172.07"/>
    <n v="64.64"/>
    <n v="-132.22"/>
    <n v="0"/>
    <n v="0"/>
    <n v="0"/>
    <n v="0"/>
    <n v="0"/>
    <n v="0"/>
    <n v="0"/>
    <n v="0"/>
    <n v="0"/>
    <x v="0"/>
    <x v="6"/>
    <m/>
  </r>
  <r>
    <x v="3"/>
    <s v="Gravette"/>
    <s v="Lighting"/>
    <s v="Commercial"/>
    <s v="PL-Private Lighting"/>
    <n v="341"/>
    <n v="143.28"/>
    <n v="0"/>
    <n v="0"/>
    <n v="0"/>
    <n v="0"/>
    <n v="0"/>
    <n v="-0.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.22"/>
    <n v="0"/>
    <n v="0"/>
    <n v="1.28"/>
    <n v="-3.75"/>
    <n v="0"/>
    <n v="0"/>
    <n v="0"/>
    <n v="0"/>
    <n v="0"/>
    <n v="0"/>
    <n v="0"/>
    <n v="0"/>
    <n v="0"/>
    <x v="1"/>
    <x v="7"/>
    <m/>
  </r>
  <r>
    <x v="3"/>
    <s v="Gravette"/>
    <s v="Lighting"/>
    <s v="Residential"/>
    <s v="PL-Private Lighting"/>
    <n v="62"/>
    <n v="29.16"/>
    <n v="0"/>
    <n v="0"/>
    <n v="0"/>
    <n v="0"/>
    <n v="0"/>
    <n v="-0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22"/>
    <n v="0"/>
    <n v="0"/>
    <n v="0.42"/>
    <n v="-0.68"/>
    <n v="0"/>
    <n v="0"/>
    <n v="0"/>
    <n v="0"/>
    <n v="0"/>
    <n v="0"/>
    <n v="0"/>
    <n v="0"/>
    <n v="0"/>
    <x v="0"/>
    <x v="7"/>
    <m/>
  </r>
  <r>
    <x v="3"/>
    <s v="Greenfield"/>
    <s v="Electric"/>
    <s v="Oil Pipeline Pumping"/>
    <s v="GP-General Power"/>
    <n v="65896"/>
    <n v="11904.78"/>
    <n v="0"/>
    <n v="0"/>
    <n v="0"/>
    <n v="0"/>
    <n v="0"/>
    <n v="-98.84"/>
    <n v="0"/>
    <n v="0"/>
    <n v="46.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7.29999999999995"/>
    <n v="0"/>
    <n v="0"/>
    <n v="737.16"/>
    <n v="-243.82"/>
    <n v="0"/>
    <n v="0"/>
    <n v="0"/>
    <n v="0"/>
    <n v="0"/>
    <n v="0"/>
    <n v="0"/>
    <n v="0"/>
    <n v="0"/>
    <x v="2"/>
    <x v="17"/>
    <m/>
  </r>
  <r>
    <x v="3"/>
    <s v="Joplin"/>
    <s v="Electric"/>
    <s v="Commercial"/>
    <s v="CB-Commercial"/>
    <n v="7082067"/>
    <n v="944341.25"/>
    <n v="41802.47"/>
    <n v="0"/>
    <n v="0"/>
    <n v="-971.64"/>
    <n v="-65310.993865256001"/>
    <n v="-10319.36"/>
    <n v="0"/>
    <n v="0"/>
    <n v="4976.67"/>
    <n v="0"/>
    <n v="0"/>
    <n v="0"/>
    <n v="0"/>
    <n v="0"/>
    <n v="0"/>
    <n v="0"/>
    <n v="55.9"/>
    <n v="0"/>
    <n v="0"/>
    <n v="0"/>
    <n v="0"/>
    <n v="0"/>
    <n v="0"/>
    <n v="0"/>
    <n v="0"/>
    <n v="0"/>
    <n v="15"/>
    <n v="8311.7099999999991"/>
    <n v="100"/>
    <n v="-40130.25"/>
    <n v="60571.839999999997"/>
    <n v="-35552.89"/>
    <n v="0"/>
    <n v="0"/>
    <n v="0"/>
    <n v="0"/>
    <n v="0"/>
    <n v="0"/>
    <n v="0"/>
    <n v="0"/>
    <n v="0"/>
    <x v="1"/>
    <x v="1"/>
    <m/>
  </r>
  <r>
    <x v="3"/>
    <s v="Joplin"/>
    <s v="Electric"/>
    <s v="Commercial"/>
    <s v="GP-General Power"/>
    <n v="16536409"/>
    <n v="1569424.2"/>
    <n v="31345.919999999998"/>
    <n v="0"/>
    <n v="0"/>
    <n v="-2289.5700000000002"/>
    <n v="-590433.52435530105"/>
    <n v="-25218.54"/>
    <n v="0"/>
    <n v="0"/>
    <n v="10467.65"/>
    <n v="0"/>
    <n v="0"/>
    <n v="0"/>
    <n v="0"/>
    <n v="0"/>
    <n v="0"/>
    <n v="0"/>
    <n v="3955.52"/>
    <n v="0"/>
    <n v="0"/>
    <n v="0"/>
    <n v="0"/>
    <n v="0"/>
    <n v="0"/>
    <n v="0"/>
    <n v="0"/>
    <n v="0"/>
    <n v="0"/>
    <n v="8722.25"/>
    <n v="20"/>
    <n v="-41287.94"/>
    <n v="80763.149999999994"/>
    <n v="-61184.74"/>
    <n v="0"/>
    <n v="0"/>
    <n v="0"/>
    <n v="0"/>
    <n v="0"/>
    <n v="0"/>
    <n v="0"/>
    <n v="0"/>
    <n v="0"/>
    <x v="1"/>
    <x v="2"/>
    <m/>
  </r>
  <r>
    <x v="3"/>
    <s v="Joplin"/>
    <s v="Electric"/>
    <s v="Commercial"/>
    <s v="LP-Large Power"/>
    <n v="5265600"/>
    <n v="385893.86"/>
    <n v="240"/>
    <n v="0"/>
    <n v="0"/>
    <n v="0"/>
    <n v="0"/>
    <n v="-7740.43"/>
    <n v="0"/>
    <n v="0"/>
    <n v="0"/>
    <n v="0"/>
    <n v="0"/>
    <n v="0"/>
    <n v="0"/>
    <n v="0"/>
    <n v="0"/>
    <n v="0"/>
    <n v="25970.99"/>
    <n v="0"/>
    <n v="0"/>
    <n v="0"/>
    <n v="0"/>
    <n v="0"/>
    <n v="0"/>
    <n v="0"/>
    <n v="0"/>
    <n v="0"/>
    <n v="0"/>
    <n v="0"/>
    <n v="0"/>
    <n v="0"/>
    <n v="0"/>
    <n v="-15691.49"/>
    <n v="0"/>
    <n v="0"/>
    <n v="0"/>
    <n v="0"/>
    <n v="0"/>
    <n v="0"/>
    <n v="0"/>
    <n v="0"/>
    <n v="0"/>
    <x v="1"/>
    <x v="14"/>
    <m/>
  </r>
  <r>
    <x v="3"/>
    <s v="Joplin"/>
    <s v="Electric"/>
    <s v="Commercial"/>
    <s v="LS-Special Lighting"/>
    <n v="3258"/>
    <n v="567.72"/>
    <n v="26.79"/>
    <n v="0"/>
    <n v="0"/>
    <n v="0"/>
    <n v="0"/>
    <n v="-4.8899999999999997"/>
    <n v="0"/>
    <n v="0"/>
    <n v="0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9.37"/>
    <n v="7.93"/>
    <n v="-22.02"/>
    <n v="0"/>
    <n v="0"/>
    <n v="0"/>
    <n v="0"/>
    <n v="0"/>
    <n v="0"/>
    <n v="0"/>
    <n v="0"/>
    <n v="0"/>
    <x v="1"/>
    <x v="3"/>
    <m/>
  </r>
  <r>
    <x v="3"/>
    <s v="Joplin"/>
    <s v="Electric"/>
    <s v="Commercial"/>
    <s v="SH-Small Heating"/>
    <n v="1417750"/>
    <n v="154502.72"/>
    <n v="6943.12"/>
    <n v="0"/>
    <n v="0"/>
    <n v="-322.02999999999997"/>
    <n v="-23384.389464403801"/>
    <n v="-2096.59"/>
    <n v="0"/>
    <n v="0"/>
    <n v="922.53"/>
    <n v="0"/>
    <n v="0"/>
    <n v="0"/>
    <n v="0"/>
    <n v="0"/>
    <n v="0"/>
    <n v="0"/>
    <n v="0"/>
    <n v="0"/>
    <n v="0"/>
    <n v="0"/>
    <n v="0"/>
    <n v="0"/>
    <n v="0"/>
    <n v="0"/>
    <n v="0"/>
    <n v="0"/>
    <n v="30"/>
    <n v="857.99"/>
    <n v="0"/>
    <n v="-5744.68"/>
    <n v="8554.09"/>
    <n v="-6734.42"/>
    <n v="0"/>
    <n v="0"/>
    <n v="0"/>
    <n v="0"/>
    <n v="0"/>
    <n v="0"/>
    <n v="0"/>
    <n v="0"/>
    <n v="0"/>
    <x v="1"/>
    <x v="9"/>
    <m/>
  </r>
  <r>
    <x v="3"/>
    <s v="Joplin"/>
    <s v="Electric"/>
    <s v="Commercial"/>
    <s v="TEB-Total Electric Bldg"/>
    <n v="3418799"/>
    <n v="323589.19"/>
    <n v="6334.38"/>
    <n v="0"/>
    <n v="0"/>
    <n v="0"/>
    <n v="0"/>
    <n v="-5307.42"/>
    <n v="0"/>
    <n v="0"/>
    <n v="2120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27.21"/>
    <n v="0"/>
    <n v="-5809.72"/>
    <n v="15916.92"/>
    <n v="-13948.68"/>
    <n v="0"/>
    <n v="0"/>
    <n v="0"/>
    <n v="0"/>
    <n v="0"/>
    <n v="0"/>
    <n v="0"/>
    <n v="0"/>
    <n v="0"/>
    <x v="1"/>
    <x v="10"/>
    <m/>
  </r>
  <r>
    <x v="3"/>
    <s v="Joplin"/>
    <s v="Electric"/>
    <s v="Industrial"/>
    <s v="CB-Commercial"/>
    <n v="29012"/>
    <n v="3957.61"/>
    <n v="215.78"/>
    <n v="0"/>
    <n v="0"/>
    <n v="0"/>
    <n v="0"/>
    <n v="-43.52"/>
    <n v="0"/>
    <n v="0"/>
    <n v="17.82"/>
    <n v="0"/>
    <n v="0"/>
    <n v="0"/>
    <n v="0"/>
    <n v="0"/>
    <n v="0"/>
    <n v="0"/>
    <n v="55.98"/>
    <n v="0"/>
    <n v="0"/>
    <n v="0"/>
    <n v="0"/>
    <n v="0"/>
    <n v="0"/>
    <n v="0"/>
    <n v="0"/>
    <n v="0"/>
    <n v="0"/>
    <n v="12.18"/>
    <n v="0"/>
    <n v="-137.80000000000001"/>
    <n v="194.12"/>
    <n v="-145.63999999999999"/>
    <n v="0"/>
    <n v="0"/>
    <n v="0"/>
    <n v="0"/>
    <n v="0"/>
    <n v="0"/>
    <n v="0"/>
    <n v="0"/>
    <n v="0"/>
    <x v="2"/>
    <x v="1"/>
    <m/>
  </r>
  <r>
    <x v="3"/>
    <s v="Joplin"/>
    <s v="Electric"/>
    <s v="Industrial"/>
    <s v="GP-General Power"/>
    <n v="7871246"/>
    <n v="651829"/>
    <n v="3057.56"/>
    <n v="0"/>
    <n v="0"/>
    <n v="0"/>
    <n v="0"/>
    <n v="-7897.92"/>
    <n v="0"/>
    <n v="0"/>
    <n v="3149.22"/>
    <n v="0"/>
    <n v="0"/>
    <n v="0"/>
    <n v="0"/>
    <n v="0"/>
    <n v="0"/>
    <n v="0"/>
    <n v="2761.25"/>
    <n v="0"/>
    <n v="0"/>
    <n v="0"/>
    <n v="0"/>
    <n v="0"/>
    <n v="0"/>
    <n v="0"/>
    <n v="0"/>
    <n v="0"/>
    <n v="0"/>
    <n v="19295.66"/>
    <n v="0"/>
    <n v="-6119.58"/>
    <n v="24125.81"/>
    <n v="-29123.63"/>
    <n v="0"/>
    <n v="0"/>
    <n v="0"/>
    <n v="0"/>
    <n v="0"/>
    <n v="0"/>
    <n v="0"/>
    <n v="0"/>
    <n v="0"/>
    <x v="2"/>
    <x v="2"/>
    <m/>
  </r>
  <r>
    <x v="3"/>
    <s v="Joplin"/>
    <s v="Electric"/>
    <s v="Industrial"/>
    <s v="LP-Large Power"/>
    <n v="20652531"/>
    <n v="1560606.38"/>
    <n v="960"/>
    <n v="0"/>
    <n v="0"/>
    <n v="0"/>
    <n v="0"/>
    <n v="-29926.85"/>
    <n v="0"/>
    <n v="0"/>
    <n v="2982.78"/>
    <n v="0"/>
    <n v="0"/>
    <n v="0"/>
    <n v="0"/>
    <n v="0"/>
    <n v="0"/>
    <n v="0"/>
    <n v="26733.71"/>
    <n v="0"/>
    <n v="0"/>
    <n v="0"/>
    <n v="0"/>
    <n v="0"/>
    <n v="0"/>
    <n v="0"/>
    <n v="0"/>
    <n v="0"/>
    <n v="0"/>
    <n v="4215.62"/>
    <n v="0"/>
    <n v="0"/>
    <n v="57634.69"/>
    <n v="-61544.56"/>
    <n v="0"/>
    <n v="0"/>
    <n v="0"/>
    <n v="0"/>
    <n v="0"/>
    <n v="0"/>
    <n v="0"/>
    <n v="0"/>
    <n v="0"/>
    <x v="2"/>
    <x v="14"/>
    <m/>
  </r>
  <r>
    <x v="3"/>
    <s v="Joplin"/>
    <s v="Electric"/>
    <s v="Industrial"/>
    <s v="SH-Small Heating"/>
    <n v="6215"/>
    <n v="643.11"/>
    <n v="38.85"/>
    <n v="0"/>
    <n v="0"/>
    <n v="0"/>
    <n v="0"/>
    <n v="-9.32"/>
    <n v="0"/>
    <n v="0"/>
    <n v="4.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.46"/>
    <n v="-29.52"/>
    <n v="0"/>
    <n v="0"/>
    <n v="0"/>
    <n v="0"/>
    <n v="0"/>
    <n v="0"/>
    <n v="0"/>
    <n v="0"/>
    <n v="0"/>
    <x v="2"/>
    <x v="9"/>
    <m/>
  </r>
  <r>
    <x v="3"/>
    <s v="Joplin"/>
    <s v="Electric"/>
    <s v="Industrial"/>
    <s v="TEB-Total Electric Bldg"/>
    <n v="465320"/>
    <n v="42916.95"/>
    <n v="981.56"/>
    <n v="0"/>
    <n v="0"/>
    <n v="0"/>
    <n v="0"/>
    <n v="-697.98"/>
    <n v="0"/>
    <n v="0"/>
    <n v="330.37"/>
    <n v="0"/>
    <n v="0"/>
    <n v="0"/>
    <n v="0"/>
    <n v="0"/>
    <n v="0"/>
    <n v="0"/>
    <n v="675.59"/>
    <n v="0"/>
    <n v="0"/>
    <n v="0"/>
    <n v="0"/>
    <n v="0"/>
    <n v="0"/>
    <n v="0"/>
    <n v="0"/>
    <n v="0"/>
    <n v="0"/>
    <n v="0"/>
    <n v="0"/>
    <n v="0"/>
    <n v="818.7"/>
    <n v="-1898.5"/>
    <n v="0"/>
    <n v="0"/>
    <n v="0"/>
    <n v="0"/>
    <n v="0"/>
    <n v="0"/>
    <n v="0"/>
    <n v="0"/>
    <n v="0"/>
    <x v="2"/>
    <x v="10"/>
    <m/>
  </r>
  <r>
    <x v="3"/>
    <s v="Joplin"/>
    <s v="Electric"/>
    <s v="Interdepartmental"/>
    <s v="CB-Commercial"/>
    <n v="75404"/>
    <n v="9118.35"/>
    <n v="0"/>
    <n v="0"/>
    <n v="0"/>
    <n v="0"/>
    <n v="0"/>
    <n v="-113.11"/>
    <n v="0"/>
    <n v="0"/>
    <n v="53.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78.53"/>
    <n v="0"/>
    <n v="0"/>
    <n v="0"/>
    <n v="0"/>
    <n v="0"/>
    <n v="0"/>
    <n v="0"/>
    <n v="0"/>
    <n v="0"/>
    <x v="5"/>
    <x v="1"/>
    <m/>
  </r>
  <r>
    <x v="3"/>
    <s v="Joplin"/>
    <s v="Electric"/>
    <s v="Municipal Buildings"/>
    <s v="CB-Commercial"/>
    <n v="131629.5"/>
    <n v="17597.919999999998"/>
    <n v="0"/>
    <n v="0"/>
    <n v="0"/>
    <n v="0"/>
    <n v="0"/>
    <n v="-195.6"/>
    <n v="0"/>
    <n v="0"/>
    <n v="93.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60.79"/>
    <n v="0"/>
    <n v="0"/>
    <n v="0"/>
    <n v="0"/>
    <n v="0"/>
    <n v="0"/>
    <n v="0"/>
    <n v="0"/>
    <n v="0"/>
    <x v="3"/>
    <x v="1"/>
    <m/>
  </r>
  <r>
    <x v="3"/>
    <s v="Joplin"/>
    <s v="Electric"/>
    <s v="Municipal Buildings"/>
    <s v="GP-General Power"/>
    <n v="537340"/>
    <n v="50585.09"/>
    <n v="0"/>
    <n v="0"/>
    <n v="0"/>
    <n v="0"/>
    <n v="0"/>
    <n v="-805.04"/>
    <n v="0"/>
    <n v="0"/>
    <n v="381.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88.15"/>
    <n v="0"/>
    <n v="0"/>
    <n v="0"/>
    <n v="0"/>
    <n v="0"/>
    <n v="0"/>
    <n v="0"/>
    <n v="0"/>
    <n v="0"/>
    <x v="3"/>
    <x v="2"/>
    <m/>
  </r>
  <r>
    <x v="3"/>
    <s v="Joplin"/>
    <s v="Electric"/>
    <s v="Municipal Buildings"/>
    <s v="SH-Small Heating"/>
    <n v="13437"/>
    <n v="1438.6"/>
    <n v="0"/>
    <n v="0"/>
    <n v="0"/>
    <n v="0"/>
    <n v="0"/>
    <n v="-20.16"/>
    <n v="0"/>
    <n v="0"/>
    <n v="9.53999999999999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3.83"/>
    <n v="0"/>
    <n v="0"/>
    <n v="0"/>
    <n v="0"/>
    <n v="0"/>
    <n v="0"/>
    <n v="0"/>
    <n v="0"/>
    <n v="0"/>
    <x v="3"/>
    <x v="9"/>
    <m/>
  </r>
  <r>
    <x v="3"/>
    <s v="Joplin"/>
    <s v="Electric"/>
    <s v="Municipal Buildings"/>
    <s v="TEB-Total Electric Bldg"/>
    <n v="41560"/>
    <n v="4223.1099999999997"/>
    <n v="0"/>
    <n v="0"/>
    <n v="0"/>
    <n v="0"/>
    <n v="0"/>
    <n v="-77.02"/>
    <n v="0"/>
    <n v="0"/>
    <n v="29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97.82000000000005"/>
    <n v="0"/>
    <n v="-169.57"/>
    <n v="0"/>
    <n v="0"/>
    <n v="0"/>
    <n v="0"/>
    <n v="0"/>
    <n v="0"/>
    <n v="0"/>
    <n v="0"/>
    <n v="0"/>
    <x v="3"/>
    <x v="10"/>
    <m/>
  </r>
  <r>
    <x v="3"/>
    <s v="Joplin"/>
    <s v="Electric"/>
    <s v="Municipal Other Lighting"/>
    <s v="CB-Commercial"/>
    <n v="48130"/>
    <n v="7653.77"/>
    <n v="0"/>
    <n v="0"/>
    <n v="0"/>
    <n v="0"/>
    <n v="0"/>
    <n v="-64.45"/>
    <n v="0"/>
    <n v="0"/>
    <n v="34.22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1.65"/>
    <n v="0"/>
    <n v="0"/>
    <n v="0"/>
    <n v="0"/>
    <n v="0"/>
    <n v="0"/>
    <n v="0"/>
    <n v="0"/>
    <n v="0"/>
    <x v="4"/>
    <x v="1"/>
    <m/>
  </r>
  <r>
    <x v="3"/>
    <s v="Joplin"/>
    <s v="Electric"/>
    <s v="Municipal Other Lighting"/>
    <s v="GP-General Power"/>
    <n v="14880"/>
    <n v="2289.0100000000002"/>
    <n v="0"/>
    <n v="0"/>
    <n v="0"/>
    <n v="0"/>
    <n v="0"/>
    <n v="-22.32"/>
    <n v="0"/>
    <n v="0"/>
    <n v="10.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5.06"/>
    <n v="0"/>
    <n v="0"/>
    <n v="0"/>
    <n v="0"/>
    <n v="0"/>
    <n v="0"/>
    <n v="0"/>
    <n v="0"/>
    <n v="0"/>
    <x v="4"/>
    <x v="2"/>
    <m/>
  </r>
  <r>
    <x v="3"/>
    <s v="Joplin"/>
    <s v="Electric"/>
    <s v="Municipal Other Lighting"/>
    <s v="LS-Special Lighting"/>
    <n v="390"/>
    <n v="326.62"/>
    <n v="0"/>
    <n v="0"/>
    <n v="0"/>
    <n v="0"/>
    <n v="0"/>
    <n v="-0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.64"/>
    <n v="0"/>
    <n v="0"/>
    <n v="0"/>
    <n v="0"/>
    <n v="0"/>
    <n v="0"/>
    <n v="0"/>
    <n v="0"/>
    <n v="0"/>
    <x v="4"/>
    <x v="3"/>
    <m/>
  </r>
  <r>
    <x v="3"/>
    <s v="Joplin"/>
    <s v="Electric"/>
    <s v="Municipal Other Lighting"/>
    <s v="MS-Miscellaneous"/>
    <n v="11295"/>
    <n v="1168.21"/>
    <n v="0"/>
    <n v="0"/>
    <n v="0"/>
    <n v="0"/>
    <n v="0"/>
    <n v="-16.94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.59"/>
    <n v="0"/>
    <n v="0"/>
    <n v="0"/>
    <n v="0"/>
    <n v="0"/>
    <n v="0"/>
    <n v="0"/>
    <n v="0"/>
    <n v="0"/>
    <x v="4"/>
    <x v="16"/>
    <m/>
  </r>
  <r>
    <x v="3"/>
    <s v="Joplin"/>
    <s v="Electric"/>
    <s v="Municipal Pumping"/>
    <s v="CB-Commercial"/>
    <n v="25722"/>
    <n v="3886.32"/>
    <n v="0"/>
    <n v="0"/>
    <n v="0"/>
    <n v="0"/>
    <n v="0"/>
    <n v="-40.869999999999997"/>
    <n v="0"/>
    <n v="0"/>
    <n v="18.26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9.12"/>
    <n v="0"/>
    <n v="0"/>
    <n v="0"/>
    <n v="0"/>
    <n v="0"/>
    <n v="0"/>
    <n v="0"/>
    <n v="0"/>
    <n v="0"/>
    <x v="3"/>
    <x v="1"/>
    <m/>
  </r>
  <r>
    <x v="3"/>
    <s v="Joplin"/>
    <s v="Electric"/>
    <s v="Municipal Pumping"/>
    <s v="GP-General Power"/>
    <n v="1172134"/>
    <n v="98740.64"/>
    <n v="0"/>
    <n v="0"/>
    <n v="0"/>
    <n v="0"/>
    <n v="0"/>
    <n v="-1657.66"/>
    <n v="0"/>
    <n v="0"/>
    <n v="832.21"/>
    <n v="0"/>
    <n v="0"/>
    <n v="0"/>
    <n v="0"/>
    <n v="0"/>
    <n v="0"/>
    <n v="0"/>
    <n v="1089.5899999999999"/>
    <n v="0"/>
    <n v="0"/>
    <n v="0"/>
    <n v="0"/>
    <n v="0"/>
    <n v="0"/>
    <n v="0"/>
    <n v="0"/>
    <n v="0"/>
    <n v="0"/>
    <n v="0"/>
    <n v="0"/>
    <n v="0"/>
    <n v="0"/>
    <n v="-4336.8999999999996"/>
    <n v="0"/>
    <n v="0"/>
    <n v="0"/>
    <n v="0"/>
    <n v="0"/>
    <n v="0"/>
    <n v="0"/>
    <n v="0"/>
    <n v="0"/>
    <x v="3"/>
    <x v="2"/>
    <m/>
  </r>
  <r>
    <x v="3"/>
    <s v="Joplin"/>
    <s v="Electric"/>
    <s v="Oil Pipeline Pumping"/>
    <s v="LP-Large Power"/>
    <n v="466093"/>
    <n v="49763.56"/>
    <n v="0"/>
    <n v="0"/>
    <n v="0"/>
    <n v="0"/>
    <n v="0"/>
    <n v="-685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51.38"/>
    <n v="-1388.96"/>
    <n v="0"/>
    <n v="0"/>
    <n v="0"/>
    <n v="0"/>
    <n v="0"/>
    <n v="0"/>
    <n v="0"/>
    <n v="0"/>
    <n v="0"/>
    <x v="2"/>
    <x v="22"/>
    <m/>
  </r>
  <r>
    <x v="3"/>
    <s v="Joplin"/>
    <s v="Electric"/>
    <s v="Residential"/>
    <s v="RGL-Residential Pilot"/>
    <n v="262022"/>
    <n v="29293.72"/>
    <n v="973.73"/>
    <n v="0"/>
    <n v="0"/>
    <n v="0"/>
    <n v="0"/>
    <n v="-381.22"/>
    <n v="0"/>
    <n v="0"/>
    <n v="102.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.01"/>
    <n v="0"/>
    <n v="-275.58"/>
    <n v="21.22"/>
    <n v="-1352.05"/>
    <n v="0"/>
    <n v="0"/>
    <n v="0"/>
    <n v="0"/>
    <n v="0"/>
    <n v="0"/>
    <n v="0"/>
    <n v="0"/>
    <n v="0"/>
    <x v="0"/>
    <x v="18"/>
    <m/>
  </r>
  <r>
    <x v="3"/>
    <s v="Joplin"/>
    <s v="Electric"/>
    <s v="Residential"/>
    <s v="RG-Residential"/>
    <n v="42314705.5"/>
    <n v="5220215.08"/>
    <n v="188550.73"/>
    <n v="0"/>
    <n v="0"/>
    <n v="-1360.3"/>
    <n v="-167512.262399208"/>
    <n v="-64542.8"/>
    <n v="0"/>
    <n v="0"/>
    <n v="165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351.34"/>
    <n v="1060"/>
    <n v="-87416.1"/>
    <n v="11898.17"/>
    <n v="-218319.35999999999"/>
    <n v="0"/>
    <n v="0"/>
    <n v="0"/>
    <n v="0"/>
    <n v="0"/>
    <n v="0"/>
    <n v="0"/>
    <n v="0"/>
    <n v="0"/>
    <x v="0"/>
    <x v="6"/>
    <m/>
  </r>
  <r>
    <x v="3"/>
    <s v="Joplin"/>
    <s v="Lighting"/>
    <s v="Commercial"/>
    <s v="PL-Private Lighting"/>
    <n v="208302.78700000001"/>
    <n v="57017.07"/>
    <n v="2255.3200000000002"/>
    <n v="0"/>
    <n v="0"/>
    <n v="0"/>
    <n v="0"/>
    <n v="-313.16000000000003"/>
    <n v="0"/>
    <n v="0"/>
    <n v="0"/>
    <n v="0"/>
    <n v="0"/>
    <n v="0"/>
    <n v="0"/>
    <n v="0"/>
    <n v="0"/>
    <n v="0"/>
    <n v="96.04"/>
    <n v="0"/>
    <n v="0"/>
    <n v="0"/>
    <n v="0"/>
    <n v="0"/>
    <n v="0"/>
    <n v="0"/>
    <n v="0"/>
    <n v="0"/>
    <n v="0"/>
    <n v="558.99"/>
    <n v="0"/>
    <n v="-716.89"/>
    <n v="3338.87"/>
    <n v="-2286.23"/>
    <n v="0"/>
    <n v="0"/>
    <n v="0"/>
    <n v="0"/>
    <n v="0"/>
    <n v="0"/>
    <n v="0"/>
    <n v="0"/>
    <n v="0"/>
    <x v="1"/>
    <x v="7"/>
    <m/>
  </r>
  <r>
    <x v="3"/>
    <s v="Joplin"/>
    <s v="Lighting"/>
    <s v="Industrial"/>
    <s v="PL-Private Lighting"/>
    <n v="13653"/>
    <n v="3579.53"/>
    <n v="191.26"/>
    <n v="0"/>
    <n v="0"/>
    <n v="0"/>
    <n v="0"/>
    <n v="-20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1"/>
    <n v="0"/>
    <n v="-4.6500000000000004"/>
    <n v="175.72"/>
    <n v="-149.9"/>
    <n v="0"/>
    <n v="0"/>
    <n v="0"/>
    <n v="0"/>
    <n v="0"/>
    <n v="0"/>
    <n v="0"/>
    <n v="0"/>
    <n v="0"/>
    <x v="2"/>
    <x v="7"/>
    <m/>
  </r>
  <r>
    <x v="3"/>
    <s v="Joplin"/>
    <s v="Lighting"/>
    <s v="Municipal Buildings"/>
    <s v="PL-Private Lighting"/>
    <n v="540"/>
    <n v="185.16"/>
    <n v="0"/>
    <n v="0"/>
    <n v="0"/>
    <n v="0"/>
    <n v="0"/>
    <n v="-0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.93"/>
    <n v="0"/>
    <n v="0"/>
    <n v="0"/>
    <n v="0"/>
    <n v="0"/>
    <n v="0"/>
    <n v="0"/>
    <n v="0"/>
    <n v="0"/>
    <x v="3"/>
    <x v="7"/>
    <m/>
  </r>
  <r>
    <x v="3"/>
    <s v="Joplin"/>
    <s v="Lighting"/>
    <s v="Municipal Other Lighting"/>
    <s v="PL-Private Lighting"/>
    <n v="4396"/>
    <n v="1009.78"/>
    <n v="0"/>
    <n v="0"/>
    <n v="0"/>
    <n v="0"/>
    <n v="0"/>
    <n v="-6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.27"/>
    <n v="0"/>
    <n v="0"/>
    <n v="0"/>
    <n v="0"/>
    <n v="0"/>
    <n v="0"/>
    <n v="0"/>
    <n v="0"/>
    <n v="0"/>
    <x v="4"/>
    <x v="7"/>
    <m/>
  </r>
  <r>
    <x v="3"/>
    <s v="Joplin"/>
    <s v="Lighting"/>
    <s v="Municipal Street Lighting"/>
    <s v="SPL-Municipal St Lighting"/>
    <n v="473058.38400000002"/>
    <n v="51529.29"/>
    <n v="0"/>
    <n v="0"/>
    <n v="0"/>
    <n v="0"/>
    <n v="0"/>
    <n v="-709.59"/>
    <n v="0"/>
    <n v="0"/>
    <n v="0"/>
    <n v="0"/>
    <n v="0"/>
    <n v="0"/>
    <n v="0"/>
    <n v="0"/>
    <n v="0"/>
    <n v="0"/>
    <n v="27155.02"/>
    <n v="0"/>
    <n v="0"/>
    <n v="0"/>
    <n v="0"/>
    <n v="0"/>
    <n v="0"/>
    <n v="0"/>
    <n v="0"/>
    <n v="0"/>
    <n v="0"/>
    <n v="0"/>
    <n v="0"/>
    <n v="0"/>
    <n v="0"/>
    <n v="-2828.88"/>
    <n v="0"/>
    <n v="0"/>
    <n v="0"/>
    <n v="0"/>
    <n v="0"/>
    <n v="0"/>
    <n v="0"/>
    <n v="0"/>
    <n v="0"/>
    <x v="4"/>
    <x v="8"/>
    <m/>
  </r>
  <r>
    <x v="3"/>
    <s v="Joplin"/>
    <s v="Lighting"/>
    <s v="Residential"/>
    <s v="PL-Private Lighting"/>
    <n v="57591.17"/>
    <n v="20997.24"/>
    <n v="475.81"/>
    <n v="0"/>
    <n v="0"/>
    <n v="0"/>
    <n v="0"/>
    <n v="-89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.29"/>
    <n v="0"/>
    <n v="-33.799999999999997"/>
    <n v="82.43"/>
    <n v="-631.38"/>
    <n v="0"/>
    <n v="0"/>
    <n v="0"/>
    <n v="0"/>
    <n v="0"/>
    <n v="0"/>
    <n v="0"/>
    <n v="0"/>
    <n v="0"/>
    <x v="0"/>
    <x v="7"/>
    <m/>
  </r>
  <r>
    <x v="3"/>
    <s v="Joplin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Neosho"/>
    <s v="Electric"/>
    <s v="Commercial"/>
    <s v="CB-Commercial"/>
    <n v="3057309"/>
    <n v="425958.92"/>
    <n v="10225.23"/>
    <n v="0"/>
    <n v="0"/>
    <n v="-49.46"/>
    <n v="-2661.31805157593"/>
    <n v="-4798.1499999999996"/>
    <n v="0"/>
    <n v="0"/>
    <n v="2161.9"/>
    <n v="0"/>
    <n v="0"/>
    <n v="0"/>
    <n v="0"/>
    <n v="0"/>
    <n v="0"/>
    <n v="0"/>
    <n v="0"/>
    <n v="0"/>
    <n v="0"/>
    <n v="0"/>
    <n v="0"/>
    <n v="0"/>
    <n v="0"/>
    <n v="0"/>
    <n v="0"/>
    <n v="0"/>
    <n v="30"/>
    <n v="4548.1400000000003"/>
    <n v="20"/>
    <n v="-18824.63"/>
    <n v="20933.52"/>
    <n v="-15348.16"/>
    <n v="0"/>
    <n v="0"/>
    <n v="0"/>
    <n v="0"/>
    <n v="0"/>
    <n v="0"/>
    <n v="0"/>
    <n v="0"/>
    <n v="0"/>
    <x v="1"/>
    <x v="1"/>
    <m/>
  </r>
  <r>
    <x v="3"/>
    <s v="Neosho"/>
    <s v="Electric"/>
    <s v="Commercial"/>
    <s v="GP-General Power"/>
    <n v="6534190"/>
    <n v="647917.18000000005"/>
    <n v="96.48"/>
    <n v="0"/>
    <n v="0"/>
    <n v="0"/>
    <n v="0"/>
    <n v="-9757.5"/>
    <n v="0"/>
    <n v="0"/>
    <n v="4335.91"/>
    <n v="0"/>
    <n v="0"/>
    <n v="0"/>
    <n v="0"/>
    <n v="0"/>
    <n v="0"/>
    <n v="0"/>
    <n v="1093.3599999999999"/>
    <n v="0"/>
    <n v="0"/>
    <n v="0"/>
    <n v="0"/>
    <n v="0"/>
    <n v="0"/>
    <n v="0"/>
    <n v="0"/>
    <n v="0"/>
    <n v="0"/>
    <n v="5014.2700000000004"/>
    <n v="0"/>
    <n v="-11584.01"/>
    <n v="27384.33"/>
    <n v="-24176.49"/>
    <n v="0"/>
    <n v="0"/>
    <n v="0"/>
    <n v="0"/>
    <n v="0"/>
    <n v="0"/>
    <n v="0"/>
    <n v="0"/>
    <n v="0"/>
    <x v="1"/>
    <x v="2"/>
    <m/>
  </r>
  <r>
    <x v="3"/>
    <s v="Neosho"/>
    <s v="Electric"/>
    <s v="Commercial"/>
    <s v="LS-Special Lighting"/>
    <n v="238"/>
    <n v="46.66"/>
    <n v="0"/>
    <n v="0"/>
    <n v="0"/>
    <n v="0"/>
    <n v="0"/>
    <n v="-0.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61"/>
    <n v="0"/>
    <n v="0"/>
    <n v="0"/>
    <n v="0"/>
    <n v="0"/>
    <n v="0"/>
    <n v="0"/>
    <n v="0"/>
    <n v="0"/>
    <x v="1"/>
    <x v="3"/>
    <m/>
  </r>
  <r>
    <x v="3"/>
    <s v="Neosho"/>
    <s v="Electric"/>
    <s v="Commercial"/>
    <s v="SH-Small Heating"/>
    <n v="493092"/>
    <n v="54811.96"/>
    <n v="1263.2"/>
    <n v="0"/>
    <n v="0"/>
    <n v="0"/>
    <n v="0"/>
    <n v="-782.13"/>
    <n v="0"/>
    <n v="0"/>
    <n v="349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2.85"/>
    <n v="0"/>
    <n v="-1535.18"/>
    <n v="2864.13"/>
    <n v="-2342.14"/>
    <n v="0"/>
    <n v="0"/>
    <n v="0"/>
    <n v="0"/>
    <n v="0"/>
    <n v="0"/>
    <n v="0"/>
    <n v="0"/>
    <n v="0"/>
    <x v="1"/>
    <x v="9"/>
    <m/>
  </r>
  <r>
    <x v="3"/>
    <s v="Neosho"/>
    <s v="Electric"/>
    <s v="Commercial"/>
    <s v="TEB-Total Electric Bldg"/>
    <n v="1155224"/>
    <n v="117716.3"/>
    <n v="0"/>
    <n v="0"/>
    <n v="0"/>
    <n v="-1153.05"/>
    <n v="-264309.45558739302"/>
    <n v="-2184.9"/>
    <n v="0"/>
    <n v="0"/>
    <n v="820.22"/>
    <n v="0"/>
    <n v="0"/>
    <n v="0"/>
    <n v="0"/>
    <n v="0"/>
    <n v="0"/>
    <n v="0"/>
    <n v="192.52"/>
    <n v="0"/>
    <n v="0"/>
    <n v="0"/>
    <n v="0"/>
    <n v="0"/>
    <n v="0"/>
    <n v="0"/>
    <n v="0"/>
    <n v="0"/>
    <n v="0"/>
    <n v="507.67"/>
    <n v="0"/>
    <n v="-2288.0700000000002"/>
    <n v="2992.17"/>
    <n v="-4713.3599999999997"/>
    <n v="0"/>
    <n v="0"/>
    <n v="0"/>
    <n v="0"/>
    <n v="0"/>
    <n v="0"/>
    <n v="0"/>
    <n v="0"/>
    <n v="0"/>
    <x v="1"/>
    <x v="10"/>
    <m/>
  </r>
  <r>
    <x v="3"/>
    <s v="Neosho"/>
    <s v="Electric"/>
    <s v="Company Use"/>
    <s v="CB-Commercia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  <m/>
  </r>
  <r>
    <x v="3"/>
    <s v="Neosho"/>
    <s v="Electric"/>
    <s v="Industrial"/>
    <s v="CB-Commercial"/>
    <n v="60044021"/>
    <n v="7108442.5899999999"/>
    <n v="270385.57"/>
    <n v="0"/>
    <n v="0"/>
    <n v="0"/>
    <n v="0"/>
    <n v="-90066.04"/>
    <n v="0"/>
    <n v="0"/>
    <n v="42626.34"/>
    <n v="0"/>
    <n v="0"/>
    <n v="0"/>
    <n v="0"/>
    <n v="0"/>
    <n v="0"/>
    <n v="0"/>
    <n v="219.82"/>
    <n v="0"/>
    <n v="0"/>
    <n v="0"/>
    <n v="0"/>
    <n v="0"/>
    <n v="0"/>
    <n v="0"/>
    <n v="0"/>
    <n v="0"/>
    <n v="0"/>
    <n v="144.13"/>
    <n v="0"/>
    <n v="-323.81"/>
    <n v="530584.43999999994"/>
    <n v="-301420.99"/>
    <n v="0"/>
    <n v="0"/>
    <n v="0"/>
    <n v="0"/>
    <n v="0"/>
    <n v="0"/>
    <n v="0"/>
    <n v="0"/>
    <n v="0"/>
    <x v="2"/>
    <x v="1"/>
    <m/>
  </r>
  <r>
    <x v="3"/>
    <s v="Neosho"/>
    <s v="Electric"/>
    <s v="Industrial"/>
    <s v="GP-General Power"/>
    <n v="947811"/>
    <n v="98285.88"/>
    <n v="0"/>
    <n v="0"/>
    <n v="0"/>
    <n v="0"/>
    <n v="0"/>
    <n v="-1421.71"/>
    <n v="0"/>
    <n v="0"/>
    <n v="469.16"/>
    <n v="0"/>
    <n v="0"/>
    <n v="0"/>
    <n v="0"/>
    <n v="0"/>
    <n v="0"/>
    <n v="0"/>
    <n v="6455.22"/>
    <n v="0"/>
    <n v="0"/>
    <n v="0"/>
    <n v="0"/>
    <n v="0"/>
    <n v="0"/>
    <n v="0"/>
    <n v="0"/>
    <n v="0"/>
    <n v="0"/>
    <n v="1598.98"/>
    <n v="20"/>
    <n v="-3028.95"/>
    <n v="4569.32"/>
    <n v="-3506.89"/>
    <n v="0"/>
    <n v="0"/>
    <n v="0"/>
    <n v="0"/>
    <n v="0"/>
    <n v="0"/>
    <n v="0"/>
    <n v="0"/>
    <n v="0"/>
    <x v="2"/>
    <x v="2"/>
    <m/>
  </r>
  <r>
    <x v="3"/>
    <s v="Neosho"/>
    <s v="Electric"/>
    <s v="Industrial"/>
    <s v="LP-Large Power"/>
    <n v="8441954"/>
    <n v="613453.41"/>
    <n v="0"/>
    <n v="0"/>
    <n v="0"/>
    <n v="0"/>
    <n v="0"/>
    <n v="-12409.68"/>
    <n v="0"/>
    <n v="0"/>
    <n v="377.83"/>
    <n v="0"/>
    <n v="0"/>
    <n v="0"/>
    <n v="0"/>
    <n v="0"/>
    <n v="0"/>
    <n v="0"/>
    <n v="11616.21"/>
    <n v="0"/>
    <n v="0"/>
    <n v="0"/>
    <n v="0"/>
    <n v="0"/>
    <n v="0"/>
    <n v="0"/>
    <n v="0"/>
    <n v="0"/>
    <n v="0"/>
    <n v="0"/>
    <n v="0"/>
    <n v="0"/>
    <n v="10845.99"/>
    <n v="-25157.02"/>
    <n v="0"/>
    <n v="0"/>
    <n v="0"/>
    <n v="0"/>
    <n v="0"/>
    <n v="0"/>
    <n v="0"/>
    <n v="0"/>
    <n v="0"/>
    <x v="2"/>
    <x v="14"/>
    <m/>
  </r>
  <r>
    <x v="3"/>
    <s v="Neosho"/>
    <s v="Electric"/>
    <s v="Industrial"/>
    <s v="TEB-Total Electric Bldg"/>
    <n v="14640"/>
    <n v="1664.02"/>
    <n v="0"/>
    <n v="0"/>
    <n v="0"/>
    <n v="0"/>
    <n v="0"/>
    <n v="-21.96"/>
    <n v="0"/>
    <n v="0"/>
    <n v="10.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5.22"/>
    <n v="-59.73"/>
    <n v="0"/>
    <n v="0"/>
    <n v="0"/>
    <n v="0"/>
    <n v="0"/>
    <n v="0"/>
    <n v="0"/>
    <n v="0"/>
    <n v="0"/>
    <x v="2"/>
    <x v="10"/>
    <m/>
  </r>
  <r>
    <x v="3"/>
    <s v="Neosho"/>
    <s v="Electric"/>
    <s v="Interdepartmental"/>
    <s v="CB-Commercial"/>
    <n v="3207"/>
    <n v="506.97"/>
    <n v="0"/>
    <n v="0"/>
    <n v="0"/>
    <n v="0"/>
    <n v="0"/>
    <n v="-4.8099999999999996"/>
    <n v="0"/>
    <n v="0"/>
    <n v="2.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.09"/>
    <n v="0"/>
    <n v="0"/>
    <n v="0"/>
    <n v="0"/>
    <n v="0"/>
    <n v="0"/>
    <n v="0"/>
    <n v="0"/>
    <n v="0"/>
    <x v="5"/>
    <x v="1"/>
    <m/>
  </r>
  <r>
    <x v="3"/>
    <s v="Neosho"/>
    <s v="Electric"/>
    <s v="Municipal Buildings"/>
    <s v="CB-Commercial"/>
    <n v="279878"/>
    <n v="36103.99"/>
    <n v="0"/>
    <n v="0"/>
    <n v="0"/>
    <n v="0"/>
    <n v="0"/>
    <n v="-423.29"/>
    <n v="0"/>
    <n v="0"/>
    <n v="198.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04.99"/>
    <n v="0"/>
    <n v="0"/>
    <n v="0"/>
    <n v="0"/>
    <n v="0"/>
    <n v="0"/>
    <n v="0"/>
    <n v="0"/>
    <n v="0"/>
    <x v="3"/>
    <x v="1"/>
    <m/>
  </r>
  <r>
    <x v="3"/>
    <s v="Neosho"/>
    <s v="Electric"/>
    <s v="Municipal Buildings"/>
    <s v="GP-General Power"/>
    <n v="31640"/>
    <n v="3767.39"/>
    <n v="0"/>
    <n v="0"/>
    <n v="0"/>
    <n v="0"/>
    <n v="0"/>
    <n v="-47.46"/>
    <n v="0"/>
    <n v="0"/>
    <n v="22.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7.06"/>
    <n v="0"/>
    <n v="0"/>
    <n v="0"/>
    <n v="0"/>
    <n v="0"/>
    <n v="0"/>
    <n v="0"/>
    <n v="0"/>
    <n v="0"/>
    <x v="3"/>
    <x v="2"/>
    <m/>
  </r>
  <r>
    <x v="3"/>
    <s v="Neosho"/>
    <s v="Electric"/>
    <s v="Municipal Buildings"/>
    <s v="SH-Small Heating"/>
    <n v="8816"/>
    <n v="980.84"/>
    <n v="0"/>
    <n v="0"/>
    <n v="0"/>
    <n v="0"/>
    <n v="0"/>
    <n v="-13.23"/>
    <n v="0"/>
    <n v="0"/>
    <n v="6.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1.88"/>
    <n v="0"/>
    <n v="0"/>
    <n v="0"/>
    <n v="0"/>
    <n v="0"/>
    <n v="0"/>
    <n v="0"/>
    <n v="0"/>
    <n v="0"/>
    <x v="3"/>
    <x v="9"/>
    <m/>
  </r>
  <r>
    <x v="3"/>
    <s v="Neosho"/>
    <s v="Electric"/>
    <s v="Municipal Buildings"/>
    <s v="TEB-Total Electric Bldg"/>
    <n v="27840"/>
    <n v="2862.65"/>
    <n v="0"/>
    <n v="0"/>
    <n v="0"/>
    <n v="0"/>
    <n v="0"/>
    <n v="-22.39"/>
    <n v="0"/>
    <n v="0"/>
    <n v="19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3.59"/>
    <n v="0"/>
    <n v="0"/>
    <n v="0"/>
    <n v="0"/>
    <n v="0"/>
    <n v="0"/>
    <n v="0"/>
    <n v="0"/>
    <n v="0"/>
    <x v="3"/>
    <x v="10"/>
    <m/>
  </r>
  <r>
    <x v="3"/>
    <s v="Neosho"/>
    <s v="Electric"/>
    <s v="Municipal Other Lighting"/>
    <s v="CB-Commercial"/>
    <n v="13487"/>
    <n v="2869.08"/>
    <n v="0"/>
    <n v="0"/>
    <n v="0"/>
    <n v="0"/>
    <n v="0"/>
    <n v="-20.05"/>
    <n v="0"/>
    <n v="0"/>
    <n v="9.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7.7"/>
    <n v="0"/>
    <n v="0"/>
    <n v="0"/>
    <n v="0"/>
    <n v="0"/>
    <n v="0"/>
    <n v="0"/>
    <n v="0"/>
    <n v="0"/>
    <x v="4"/>
    <x v="1"/>
    <m/>
  </r>
  <r>
    <x v="3"/>
    <s v="Neosho"/>
    <s v="Electric"/>
    <s v="Municipal Other Lighting"/>
    <s v="LS-Special Lighting"/>
    <n v="2884"/>
    <n v="494.7"/>
    <n v="0"/>
    <n v="0"/>
    <n v="0"/>
    <n v="0"/>
    <n v="0"/>
    <n v="-4.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.5"/>
    <n v="0"/>
    <n v="0"/>
    <n v="0"/>
    <n v="0"/>
    <n v="0"/>
    <n v="0"/>
    <n v="0"/>
    <n v="0"/>
    <n v="0"/>
    <x v="4"/>
    <x v="3"/>
    <m/>
  </r>
  <r>
    <x v="3"/>
    <s v="Neosho"/>
    <s v="Electric"/>
    <s v="Municipal Pumping"/>
    <s v="CB-Commercial"/>
    <n v="160540"/>
    <n v="21105.82"/>
    <n v="0"/>
    <n v="0"/>
    <n v="0"/>
    <n v="0"/>
    <n v="0"/>
    <n v="-229.09"/>
    <n v="0"/>
    <n v="0"/>
    <n v="1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05.93"/>
    <n v="0"/>
    <n v="0"/>
    <n v="0"/>
    <n v="0"/>
    <n v="0"/>
    <n v="0"/>
    <n v="0"/>
    <n v="0"/>
    <n v="0"/>
    <x v="3"/>
    <x v="1"/>
    <m/>
  </r>
  <r>
    <x v="3"/>
    <s v="Neosho"/>
    <s v="Electric"/>
    <s v="Municipal Pumping"/>
    <s v="GP-General Power"/>
    <n v="644959"/>
    <n v="59836.47"/>
    <n v="0"/>
    <n v="0"/>
    <n v="0"/>
    <n v="0"/>
    <n v="0"/>
    <n v="-957.01"/>
    <n v="0"/>
    <n v="0"/>
    <n v="457.93"/>
    <n v="0"/>
    <n v="0"/>
    <n v="0"/>
    <n v="0"/>
    <n v="0"/>
    <n v="0"/>
    <n v="0"/>
    <n v="96.43"/>
    <n v="0"/>
    <n v="0"/>
    <n v="0"/>
    <n v="0"/>
    <n v="0"/>
    <n v="0"/>
    <n v="0"/>
    <n v="0"/>
    <n v="0"/>
    <n v="0"/>
    <n v="0"/>
    <n v="0"/>
    <n v="0"/>
    <n v="0"/>
    <n v="-2386.34"/>
    <n v="0"/>
    <n v="0"/>
    <n v="0"/>
    <n v="0"/>
    <n v="0"/>
    <n v="0"/>
    <n v="0"/>
    <n v="0"/>
    <n v="0"/>
    <x v="3"/>
    <x v="2"/>
    <m/>
  </r>
  <r>
    <x v="3"/>
    <s v="Neosho"/>
    <s v="Electric"/>
    <s v="Municipal Pumping"/>
    <s v="TEB-Total Electric Bldg"/>
    <n v="52380"/>
    <n v="4848.7"/>
    <n v="0"/>
    <n v="0"/>
    <n v="0"/>
    <n v="0"/>
    <n v="0"/>
    <n v="-78.569999999999993"/>
    <n v="0"/>
    <n v="0"/>
    <n v="37.20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3.71"/>
    <n v="0"/>
    <n v="0"/>
    <n v="0"/>
    <n v="0"/>
    <n v="0"/>
    <n v="0"/>
    <n v="0"/>
    <n v="0"/>
    <n v="0"/>
    <x v="3"/>
    <x v="10"/>
    <m/>
  </r>
  <r>
    <x v="3"/>
    <s v="Neosho"/>
    <s v="Electric"/>
    <s v="Oil Pipeline Pumping"/>
    <s v="LP-Large Power"/>
    <n v="2012000"/>
    <n v="135040.85"/>
    <n v="0"/>
    <n v="0"/>
    <n v="0"/>
    <n v="0"/>
    <n v="0"/>
    <n v="-2957.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745.68"/>
    <n v="-5995.76"/>
    <n v="0"/>
    <n v="0"/>
    <n v="0"/>
    <n v="0"/>
    <n v="0"/>
    <n v="0"/>
    <n v="0"/>
    <n v="0"/>
    <n v="0"/>
    <x v="2"/>
    <x v="22"/>
    <m/>
  </r>
  <r>
    <x v="3"/>
    <s v="Neosho"/>
    <s v="Electric"/>
    <s v="Praxair/ICI"/>
    <s v="SC-P PRAXAIR Transmission"/>
    <n v="5587796"/>
    <n v="299960.82"/>
    <n v="0"/>
    <n v="0"/>
    <n v="0"/>
    <n v="0"/>
    <n v="0"/>
    <n v="-8214.06"/>
    <n v="0"/>
    <n v="0"/>
    <n v="0"/>
    <n v="0"/>
    <n v="0"/>
    <n v="0"/>
    <n v="0"/>
    <n v="0"/>
    <n v="0"/>
    <n v="0"/>
    <n v="72"/>
    <n v="0"/>
    <n v="0"/>
    <n v="0"/>
    <n v="0"/>
    <n v="0"/>
    <n v="0"/>
    <n v="0"/>
    <n v="0"/>
    <n v="0"/>
    <n v="0"/>
    <n v="0"/>
    <n v="0"/>
    <n v="0"/>
    <n v="0"/>
    <n v="-13690.1"/>
    <n v="0"/>
    <n v="0"/>
    <n v="0"/>
    <n v="0"/>
    <n v="0"/>
    <n v="0"/>
    <n v="0"/>
    <n v="0"/>
    <n v="0"/>
    <x v="2"/>
    <x v="24"/>
    <m/>
  </r>
  <r>
    <x v="3"/>
    <s v="Neosho"/>
    <s v="Electric"/>
    <s v="Residential"/>
    <s v="RGL-Residential Pilot"/>
    <n v="89802"/>
    <n v="10335"/>
    <n v="261.52"/>
    <n v="0"/>
    <n v="0"/>
    <n v="0"/>
    <n v="0"/>
    <n v="-126.19"/>
    <n v="0"/>
    <n v="0"/>
    <n v="35.04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.2799999999999994"/>
    <n v="40"/>
    <n v="-105.92"/>
    <n v="195.33"/>
    <n v="-463.39"/>
    <n v="0"/>
    <n v="0"/>
    <n v="0"/>
    <n v="0"/>
    <n v="0"/>
    <n v="0"/>
    <n v="0"/>
    <n v="0"/>
    <n v="0"/>
    <x v="0"/>
    <x v="18"/>
    <m/>
  </r>
  <r>
    <x v="3"/>
    <s v="Neosho"/>
    <s v="Electric"/>
    <s v="Residential"/>
    <s v="RG-Residential"/>
    <n v="19161450.199999999"/>
    <n v="2391616.34"/>
    <n v="64782"/>
    <n v="0"/>
    <n v="0"/>
    <n v="-1015.81"/>
    <n v="-65239.1953199618"/>
    <n v="-28697.55"/>
    <n v="0"/>
    <n v="0"/>
    <n v="7471.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42.93"/>
    <n v="480"/>
    <n v="-47281.15"/>
    <n v="45216.56"/>
    <n v="-98846.71"/>
    <n v="0"/>
    <n v="0"/>
    <n v="0"/>
    <n v="0"/>
    <n v="0"/>
    <n v="0"/>
    <n v="0"/>
    <n v="0"/>
    <n v="0"/>
    <x v="0"/>
    <x v="6"/>
    <m/>
  </r>
  <r>
    <x v="3"/>
    <s v="Neosho"/>
    <s v="Lighting"/>
    <s v="Commercial"/>
    <s v="PL-Private Lighting"/>
    <n v="133612.78899999999"/>
    <n v="38438.94"/>
    <n v="63.57"/>
    <n v="0"/>
    <n v="0"/>
    <n v="0"/>
    <n v="0"/>
    <n v="-205.05"/>
    <n v="0"/>
    <n v="0"/>
    <n v="0"/>
    <n v="0"/>
    <n v="0"/>
    <n v="0"/>
    <n v="0"/>
    <n v="0"/>
    <n v="0"/>
    <n v="0"/>
    <n v="94.24"/>
    <n v="0"/>
    <n v="0"/>
    <n v="0"/>
    <n v="0"/>
    <n v="0"/>
    <n v="0"/>
    <n v="0"/>
    <n v="0"/>
    <n v="0"/>
    <n v="0"/>
    <n v="291.81"/>
    <n v="0"/>
    <n v="-286.85000000000002"/>
    <n v="1791.43"/>
    <n v="-1452"/>
    <n v="0"/>
    <n v="0"/>
    <n v="0"/>
    <n v="0"/>
    <n v="0"/>
    <n v="0"/>
    <n v="0"/>
    <n v="0"/>
    <n v="0"/>
    <x v="1"/>
    <x v="7"/>
    <m/>
  </r>
  <r>
    <x v="3"/>
    <s v="Neosho"/>
    <s v="Lighting"/>
    <s v="Industrial"/>
    <s v="PL-Private Lighting"/>
    <n v="11707"/>
    <n v="2863.22"/>
    <n v="0"/>
    <n v="0"/>
    <n v="0"/>
    <n v="0"/>
    <n v="0"/>
    <n v="-17.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38"/>
    <n v="0"/>
    <n v="-9.9600000000000009"/>
    <n v="88.78"/>
    <n v="-128.54"/>
    <n v="0"/>
    <n v="0"/>
    <n v="0"/>
    <n v="0"/>
    <n v="0"/>
    <n v="0"/>
    <n v="0"/>
    <n v="0"/>
    <n v="0"/>
    <x v="2"/>
    <x v="7"/>
    <m/>
  </r>
  <r>
    <x v="3"/>
    <s v="Neosho"/>
    <s v="Lighting"/>
    <s v="Municipal Buildings"/>
    <s v="PL-Private Lighting"/>
    <n v="424"/>
    <n v="146.83000000000001"/>
    <n v="0"/>
    <n v="0"/>
    <n v="0"/>
    <n v="0"/>
    <n v="0"/>
    <n v="-0.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66"/>
    <n v="0"/>
    <n v="0"/>
    <n v="0"/>
    <n v="0"/>
    <n v="0"/>
    <n v="0"/>
    <n v="0"/>
    <n v="0"/>
    <n v="0"/>
    <x v="3"/>
    <x v="7"/>
    <m/>
  </r>
  <r>
    <x v="3"/>
    <s v="Neosho"/>
    <s v="Lighting"/>
    <s v="Municipal Other Lighting"/>
    <s v="PL-Private Lighting"/>
    <n v="441"/>
    <n v="151.81"/>
    <n v="0"/>
    <n v="0"/>
    <n v="0"/>
    <n v="0"/>
    <n v="0"/>
    <n v="-0.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84"/>
    <n v="0"/>
    <n v="0"/>
    <n v="0"/>
    <n v="0"/>
    <n v="0"/>
    <n v="0"/>
    <n v="0"/>
    <n v="0"/>
    <n v="0"/>
    <x v="4"/>
    <x v="7"/>
    <m/>
  </r>
  <r>
    <x v="3"/>
    <s v="Neosho"/>
    <s v="Lighting"/>
    <s v="Municipal Street Lighting"/>
    <s v="SPL-Municipal St Lighting"/>
    <n v="227208.49299999999"/>
    <n v="22543.43"/>
    <n v="0"/>
    <n v="0"/>
    <n v="0"/>
    <n v="0"/>
    <n v="0"/>
    <n v="-340.81"/>
    <n v="0"/>
    <n v="0"/>
    <n v="0"/>
    <n v="0"/>
    <n v="0"/>
    <n v="0"/>
    <n v="0"/>
    <n v="0"/>
    <n v="0"/>
    <n v="0"/>
    <n v="7610.07"/>
    <n v="0"/>
    <n v="0"/>
    <n v="0"/>
    <n v="0"/>
    <n v="0"/>
    <n v="0"/>
    <n v="0"/>
    <n v="0"/>
    <n v="0"/>
    <n v="0"/>
    <n v="0"/>
    <n v="0"/>
    <n v="0"/>
    <n v="0"/>
    <n v="-1358.71"/>
    <n v="0"/>
    <n v="0"/>
    <n v="0"/>
    <n v="0"/>
    <n v="0"/>
    <n v="0"/>
    <n v="0"/>
    <n v="0"/>
    <n v="0"/>
    <x v="4"/>
    <x v="8"/>
    <m/>
  </r>
  <r>
    <x v="3"/>
    <s v="Neosho"/>
    <s v="Lighting"/>
    <s v="Residential"/>
    <s v="PL-Private Lighting"/>
    <n v="64570.338000000003"/>
    <n v="24217.79"/>
    <n v="57.99"/>
    <n v="0"/>
    <n v="0"/>
    <n v="0"/>
    <n v="0"/>
    <n v="-101.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.9"/>
    <n v="0"/>
    <n v="-61.37"/>
    <n v="372.21"/>
    <n v="-707.89"/>
    <n v="0"/>
    <n v="0"/>
    <n v="0"/>
    <n v="0"/>
    <n v="0"/>
    <n v="0"/>
    <n v="0"/>
    <n v="0"/>
    <n v="0"/>
    <x v="0"/>
    <x v="7"/>
    <m/>
  </r>
  <r>
    <x v="3"/>
    <s v="Neosho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Ozark"/>
    <s v="Electric"/>
    <s v="Commercial"/>
    <s v="CB-Commercial"/>
    <n v="3365880"/>
    <n v="465222.5"/>
    <n v="9309.98"/>
    <n v="0"/>
    <n v="0"/>
    <n v="-17"/>
    <n v="-3789.6058335170101"/>
    <n v="-5137.12"/>
    <n v="0"/>
    <n v="0"/>
    <n v="2389.38"/>
    <n v="0"/>
    <n v="0"/>
    <n v="0"/>
    <n v="0"/>
    <n v="0"/>
    <n v="0"/>
    <n v="0"/>
    <n v="0"/>
    <n v="0"/>
    <n v="0"/>
    <n v="0"/>
    <n v="0"/>
    <n v="0"/>
    <n v="0"/>
    <n v="0"/>
    <n v="0"/>
    <n v="0"/>
    <n v="30"/>
    <n v="5993.15"/>
    <n v="20"/>
    <n v="-28564.41"/>
    <n v="27752"/>
    <n v="-16897.04"/>
    <n v="0"/>
    <n v="0"/>
    <n v="0"/>
    <n v="0"/>
    <n v="0"/>
    <n v="0"/>
    <n v="0"/>
    <n v="0"/>
    <n v="0"/>
    <x v="1"/>
    <x v="1"/>
    <m/>
  </r>
  <r>
    <x v="3"/>
    <s v="Ozark"/>
    <s v="Electric"/>
    <s v="Commercial"/>
    <s v="GP-General Power"/>
    <n v="5510714"/>
    <n v="536961.77"/>
    <n v="2856.61"/>
    <n v="0"/>
    <n v="0"/>
    <n v="0"/>
    <n v="0"/>
    <n v="-8266.08"/>
    <n v="0"/>
    <n v="0"/>
    <n v="3724.31"/>
    <n v="0"/>
    <n v="0"/>
    <n v="0"/>
    <n v="0"/>
    <n v="0"/>
    <n v="0"/>
    <n v="0"/>
    <n v="782.71"/>
    <n v="0"/>
    <n v="0"/>
    <n v="0"/>
    <n v="0"/>
    <n v="0"/>
    <n v="0"/>
    <n v="0"/>
    <n v="0"/>
    <n v="0"/>
    <n v="0"/>
    <n v="4009.11"/>
    <n v="0"/>
    <n v="-13568.44"/>
    <n v="24036.86"/>
    <n v="-20389.68"/>
    <n v="0"/>
    <n v="0"/>
    <n v="0"/>
    <n v="0"/>
    <n v="0"/>
    <n v="0"/>
    <n v="0"/>
    <n v="0"/>
    <n v="0"/>
    <x v="1"/>
    <x v="2"/>
    <m/>
  </r>
  <r>
    <x v="3"/>
    <s v="Ozark"/>
    <s v="Electric"/>
    <s v="Commercial"/>
    <s v="LS-Special Lighting"/>
    <n v="957"/>
    <n v="255.57"/>
    <n v="3.23"/>
    <n v="0"/>
    <n v="0"/>
    <n v="0"/>
    <n v="0"/>
    <n v="-1.43"/>
    <n v="0"/>
    <n v="0"/>
    <n v="0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86"/>
    <n v="-6.47"/>
    <n v="0"/>
    <n v="0"/>
    <n v="0"/>
    <n v="0"/>
    <n v="0"/>
    <n v="0"/>
    <n v="0"/>
    <n v="0"/>
    <n v="0"/>
    <x v="1"/>
    <x v="3"/>
    <m/>
  </r>
  <r>
    <x v="3"/>
    <s v="Ozark"/>
    <s v="Electric"/>
    <s v="Commercial"/>
    <s v="SH-Small Heating"/>
    <n v="730448"/>
    <n v="80690.039999999994"/>
    <n v="2295.7199999999998"/>
    <n v="0"/>
    <n v="0"/>
    <n v="-86.58"/>
    <n v="-4252.0204246565299"/>
    <n v="-1111.3499999999999"/>
    <n v="0"/>
    <n v="0"/>
    <n v="518.54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472.94"/>
    <n v="40"/>
    <n v="-4693.67"/>
    <n v="5122.5600000000004"/>
    <n v="-3469.65"/>
    <n v="0"/>
    <n v="0"/>
    <n v="0"/>
    <n v="0"/>
    <n v="0"/>
    <n v="0"/>
    <n v="0"/>
    <n v="0"/>
    <n v="0"/>
    <x v="1"/>
    <x v="9"/>
    <m/>
  </r>
  <r>
    <x v="3"/>
    <s v="Ozark"/>
    <s v="Electric"/>
    <s v="Commercial"/>
    <s v="TEB-Total Electric Bldg"/>
    <n v="1377591"/>
    <n v="133401.44"/>
    <n v="1757.56"/>
    <n v="0"/>
    <n v="0"/>
    <n v="0"/>
    <n v="0"/>
    <n v="-2066.39"/>
    <n v="0"/>
    <n v="0"/>
    <n v="978.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39.92"/>
    <n v="0"/>
    <n v="-1831.32"/>
    <n v="3841.99"/>
    <n v="-5620.58"/>
    <n v="0"/>
    <n v="0"/>
    <n v="0"/>
    <n v="0"/>
    <n v="0"/>
    <n v="0"/>
    <n v="0"/>
    <n v="0"/>
    <n v="0"/>
    <x v="1"/>
    <x v="10"/>
    <m/>
  </r>
  <r>
    <x v="3"/>
    <s v="Ozark"/>
    <s v="Electric"/>
    <s v="Industrial"/>
    <s v="CB-Commercial"/>
    <n v="10478"/>
    <n v="1384.95"/>
    <n v="24.98"/>
    <n v="0"/>
    <n v="0"/>
    <n v="0"/>
    <n v="0"/>
    <n v="-15.72"/>
    <n v="0"/>
    <n v="0"/>
    <n v="7.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.74"/>
    <n v="0"/>
    <n v="-109.6"/>
    <n v="86.89"/>
    <n v="-52.59"/>
    <n v="0"/>
    <n v="0"/>
    <n v="0"/>
    <n v="0"/>
    <n v="0"/>
    <n v="0"/>
    <n v="0"/>
    <n v="0"/>
    <n v="0"/>
    <x v="2"/>
    <x v="1"/>
    <m/>
  </r>
  <r>
    <x v="3"/>
    <s v="Ozark"/>
    <s v="Electric"/>
    <s v="Industrial"/>
    <s v="GP-General Power"/>
    <n v="265026"/>
    <n v="31042.66"/>
    <n v="271.81"/>
    <n v="0"/>
    <n v="0"/>
    <n v="0"/>
    <n v="0"/>
    <n v="-397.54"/>
    <n v="0"/>
    <n v="0"/>
    <n v="188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3.25"/>
    <n v="0"/>
    <n v="-305.56"/>
    <n v="1723.06"/>
    <n v="-980.6"/>
    <n v="0"/>
    <n v="0"/>
    <n v="0"/>
    <n v="0"/>
    <n v="0"/>
    <n v="0"/>
    <n v="0"/>
    <n v="0"/>
    <n v="0"/>
    <x v="2"/>
    <x v="2"/>
    <m/>
  </r>
  <r>
    <x v="3"/>
    <s v="Ozark"/>
    <s v="Electric"/>
    <s v="Industrial"/>
    <s v="TEB-Total Electric Bldg"/>
    <n v="491595"/>
    <n v="52095.92"/>
    <n v="2460.81"/>
    <n v="0"/>
    <n v="0"/>
    <n v="0"/>
    <n v="0"/>
    <n v="-737.39"/>
    <n v="0"/>
    <n v="0"/>
    <n v="349.04"/>
    <n v="0"/>
    <n v="0"/>
    <n v="0"/>
    <n v="0"/>
    <n v="0"/>
    <n v="0"/>
    <n v="0"/>
    <n v="3412.5"/>
    <n v="0"/>
    <n v="0"/>
    <n v="0"/>
    <n v="0"/>
    <n v="0"/>
    <n v="0"/>
    <n v="0"/>
    <n v="0"/>
    <n v="0"/>
    <n v="0"/>
    <n v="1624.87"/>
    <n v="0"/>
    <n v="0"/>
    <n v="1865.63"/>
    <n v="-2005.71"/>
    <n v="0"/>
    <n v="0"/>
    <n v="0"/>
    <n v="0"/>
    <n v="0"/>
    <n v="0"/>
    <n v="0"/>
    <n v="0"/>
    <n v="0"/>
    <x v="2"/>
    <x v="10"/>
    <m/>
  </r>
  <r>
    <x v="3"/>
    <s v="Ozark"/>
    <s v="Electric"/>
    <s v="Interdepartmental"/>
    <s v="CB-Commercial"/>
    <n v="6828"/>
    <n v="893.72"/>
    <n v="0"/>
    <n v="0"/>
    <n v="0"/>
    <n v="0"/>
    <n v="0"/>
    <n v="-10.24"/>
    <n v="0"/>
    <n v="0"/>
    <n v="4.8499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03"/>
    <n v="-34.28"/>
    <n v="0"/>
    <n v="0"/>
    <n v="0"/>
    <n v="0"/>
    <n v="0"/>
    <n v="0"/>
    <n v="0"/>
    <n v="0"/>
    <n v="0"/>
    <x v="5"/>
    <x v="1"/>
    <m/>
  </r>
  <r>
    <x v="3"/>
    <s v="Ozark"/>
    <s v="Electric"/>
    <s v="Municipal Buildings"/>
    <s v="CB-Commercial"/>
    <n v="66818"/>
    <n v="9456.56"/>
    <n v="0"/>
    <n v="0"/>
    <n v="0"/>
    <n v="0"/>
    <n v="0"/>
    <n v="-105.19"/>
    <n v="0"/>
    <n v="0"/>
    <n v="47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35.48"/>
    <n v="0"/>
    <n v="0"/>
    <n v="0"/>
    <n v="0"/>
    <n v="0"/>
    <n v="0"/>
    <n v="0"/>
    <n v="0"/>
    <n v="0"/>
    <x v="3"/>
    <x v="1"/>
    <m/>
  </r>
  <r>
    <x v="3"/>
    <s v="Ozark"/>
    <s v="Electric"/>
    <s v="Municipal Buildings"/>
    <s v="GP-General Power"/>
    <n v="134000"/>
    <n v="14164.55"/>
    <n v="0"/>
    <n v="0"/>
    <n v="0"/>
    <n v="0"/>
    <n v="0"/>
    <n v="-210.07"/>
    <n v="0"/>
    <n v="0"/>
    <n v="95.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5.79"/>
    <n v="0"/>
    <n v="0"/>
    <n v="0"/>
    <n v="0"/>
    <n v="0"/>
    <n v="0"/>
    <n v="0"/>
    <n v="0"/>
    <n v="0"/>
    <x v="3"/>
    <x v="2"/>
    <m/>
  </r>
  <r>
    <x v="3"/>
    <s v="Ozark"/>
    <s v="Electric"/>
    <s v="Municipal Buildings"/>
    <s v="SH-Small Heating"/>
    <n v="16773"/>
    <n v="1820.72"/>
    <n v="0"/>
    <n v="0"/>
    <n v="0"/>
    <n v="0"/>
    <n v="0"/>
    <n v="-25.16"/>
    <n v="0"/>
    <n v="0"/>
    <n v="11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9.67"/>
    <n v="0"/>
    <n v="0"/>
    <n v="0"/>
    <n v="0"/>
    <n v="0"/>
    <n v="0"/>
    <n v="0"/>
    <n v="0"/>
    <n v="0"/>
    <x v="3"/>
    <x v="9"/>
    <m/>
  </r>
  <r>
    <x v="3"/>
    <s v="Ozark"/>
    <s v="Electric"/>
    <s v="Municipal Other Lighting"/>
    <s v="CB-Commercial"/>
    <n v="5956"/>
    <n v="1479.31"/>
    <n v="0"/>
    <n v="0"/>
    <n v="0"/>
    <n v="0"/>
    <n v="0"/>
    <n v="-8.2200000000000006"/>
    <n v="0"/>
    <n v="0"/>
    <n v="4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.9"/>
    <n v="0"/>
    <n v="0"/>
    <n v="0"/>
    <n v="0"/>
    <n v="0"/>
    <n v="0"/>
    <n v="0"/>
    <n v="0"/>
    <n v="0"/>
    <x v="4"/>
    <x v="1"/>
    <m/>
  </r>
  <r>
    <x v="3"/>
    <s v="Ozark"/>
    <s v="Electric"/>
    <s v="Municipal Other Lighting"/>
    <s v="LS-Special Lighting"/>
    <n v="1238"/>
    <n v="366.31"/>
    <n v="0"/>
    <n v="0"/>
    <n v="0"/>
    <n v="0"/>
    <n v="0"/>
    <n v="-1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.3699999999999992"/>
    <n v="0"/>
    <n v="0"/>
    <n v="0"/>
    <n v="0"/>
    <n v="0"/>
    <n v="0"/>
    <n v="0"/>
    <n v="0"/>
    <n v="0"/>
    <x v="4"/>
    <x v="3"/>
    <m/>
  </r>
  <r>
    <x v="3"/>
    <s v="Ozark"/>
    <s v="Electric"/>
    <s v="Municipal Pumping"/>
    <s v="CB-Commercial"/>
    <n v="157498"/>
    <n v="20926.689999999999"/>
    <n v="0"/>
    <n v="0"/>
    <n v="0"/>
    <n v="0"/>
    <n v="0"/>
    <n v="-205"/>
    <n v="0"/>
    <n v="0"/>
    <n v="111.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83.62"/>
    <n v="0"/>
    <n v="0"/>
    <n v="0"/>
    <n v="0"/>
    <n v="0"/>
    <n v="0"/>
    <n v="0"/>
    <n v="0"/>
    <n v="0"/>
    <x v="3"/>
    <x v="1"/>
    <m/>
  </r>
  <r>
    <x v="3"/>
    <s v="Ozark"/>
    <s v="Electric"/>
    <s v="Municipal Pumping"/>
    <s v="GP-General Power"/>
    <n v="561312"/>
    <n v="61127.61"/>
    <n v="0"/>
    <n v="0"/>
    <n v="0"/>
    <n v="0"/>
    <n v="0"/>
    <n v="-849.53"/>
    <n v="0"/>
    <n v="0"/>
    <n v="398.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76.86"/>
    <n v="0"/>
    <n v="0"/>
    <n v="0"/>
    <n v="0"/>
    <n v="0"/>
    <n v="0"/>
    <n v="0"/>
    <n v="0"/>
    <n v="0"/>
    <x v="3"/>
    <x v="2"/>
    <m/>
  </r>
  <r>
    <x v="3"/>
    <s v="Ozark"/>
    <s v="Electric"/>
    <s v="Municipal Pumping"/>
    <s v="TEB-Total Electric Bldg"/>
    <n v="17280"/>
    <n v="2364.2399999999998"/>
    <n v="0"/>
    <n v="0"/>
    <n v="0"/>
    <n v="0"/>
    <n v="0"/>
    <n v="-33.049999999999997"/>
    <n v="0"/>
    <n v="0"/>
    <n v="12.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0.5"/>
    <n v="0"/>
    <n v="0"/>
    <n v="0"/>
    <n v="0"/>
    <n v="0"/>
    <n v="0"/>
    <n v="0"/>
    <n v="0"/>
    <n v="0"/>
    <x v="3"/>
    <x v="10"/>
    <m/>
  </r>
  <r>
    <x v="3"/>
    <s v="Ozark"/>
    <s v="Electric"/>
    <s v="Residential"/>
    <s v="RGL-Residential Pilot"/>
    <n v="82204"/>
    <n v="9536.64"/>
    <n v="216.73"/>
    <n v="0"/>
    <n v="0"/>
    <n v="0"/>
    <n v="0"/>
    <n v="-123.32"/>
    <n v="0"/>
    <n v="0"/>
    <n v="32.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74"/>
    <n v="0"/>
    <n v="-14.61"/>
    <n v="54.86"/>
    <n v="-424.18"/>
    <n v="0"/>
    <n v="0"/>
    <n v="0"/>
    <n v="0"/>
    <n v="0"/>
    <n v="0"/>
    <n v="0"/>
    <n v="0"/>
    <n v="0"/>
    <x v="0"/>
    <x v="18"/>
    <m/>
  </r>
  <r>
    <x v="3"/>
    <s v="Ozark"/>
    <s v="Electric"/>
    <s v="Residential"/>
    <s v="RG-Residential"/>
    <n v="22626409"/>
    <n v="2883722.87"/>
    <n v="57129.15"/>
    <n v="0"/>
    <n v="0"/>
    <n v="-1253.68"/>
    <n v="-119035.86371432101"/>
    <n v="-34504.54"/>
    <n v="0"/>
    <n v="0"/>
    <n v="8824.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74.73"/>
    <n v="820"/>
    <n v="-46202.17"/>
    <n v="17916.79"/>
    <n v="-116742.75"/>
    <n v="0"/>
    <n v="0"/>
    <n v="0"/>
    <n v="0"/>
    <n v="0"/>
    <n v="0"/>
    <n v="0"/>
    <n v="0"/>
    <n v="0"/>
    <x v="0"/>
    <x v="6"/>
    <m/>
  </r>
  <r>
    <x v="3"/>
    <s v="Ozark"/>
    <s v="Lighting"/>
    <s v="Commercial"/>
    <s v="PL-Private Lighting"/>
    <n v="51145.046000000002"/>
    <n v="17140.05"/>
    <n v="132.84"/>
    <n v="0"/>
    <n v="0"/>
    <n v="0"/>
    <n v="0"/>
    <n v="-77.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4.57"/>
    <n v="0"/>
    <n v="-282.48"/>
    <n v="784.47"/>
    <n v="-561.46"/>
    <n v="0"/>
    <n v="0"/>
    <n v="0"/>
    <n v="0"/>
    <n v="0"/>
    <n v="0"/>
    <n v="0"/>
    <n v="0"/>
    <n v="0"/>
    <x v="1"/>
    <x v="7"/>
    <m/>
  </r>
  <r>
    <x v="3"/>
    <s v="Ozark"/>
    <s v="Lighting"/>
    <s v="Municipal Other Lighting"/>
    <s v="PL-Private Lighting"/>
    <n v="671"/>
    <n v="194.2"/>
    <n v="0"/>
    <n v="0"/>
    <n v="0"/>
    <n v="0"/>
    <n v="0"/>
    <n v="-1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.37"/>
    <n v="0"/>
    <n v="0"/>
    <n v="0"/>
    <n v="0"/>
    <n v="0"/>
    <n v="0"/>
    <n v="0"/>
    <n v="0"/>
    <n v="0"/>
    <x v="4"/>
    <x v="7"/>
    <m/>
  </r>
  <r>
    <x v="3"/>
    <s v="Ozark"/>
    <s v="Lighting"/>
    <s v="Municipal Street Lighting"/>
    <s v="SPL-Municipal St Lighting"/>
    <n v="191551.67199999999"/>
    <n v="20282.95"/>
    <n v="0"/>
    <n v="0"/>
    <n v="0"/>
    <n v="0"/>
    <n v="0"/>
    <n v="-287.33"/>
    <n v="0"/>
    <n v="0"/>
    <n v="0"/>
    <n v="0"/>
    <n v="0"/>
    <n v="0"/>
    <n v="0"/>
    <n v="0"/>
    <n v="0"/>
    <n v="0"/>
    <n v="8569.66"/>
    <n v="0"/>
    <n v="0"/>
    <n v="0"/>
    <n v="0"/>
    <n v="0"/>
    <n v="0"/>
    <n v="0"/>
    <n v="0"/>
    <n v="0"/>
    <n v="0"/>
    <n v="0"/>
    <n v="0"/>
    <n v="0"/>
    <n v="0"/>
    <n v="-1145.48"/>
    <n v="0"/>
    <n v="0"/>
    <n v="0"/>
    <n v="0"/>
    <n v="0"/>
    <n v="0"/>
    <n v="0"/>
    <n v="0"/>
    <n v="0"/>
    <x v="4"/>
    <x v="8"/>
    <m/>
  </r>
  <r>
    <x v="3"/>
    <s v="Ozark"/>
    <s v="Lighting"/>
    <s v="Residential"/>
    <s v="PL-Private Lighting"/>
    <n v="27452.067999999999"/>
    <n v="10324.379999999999"/>
    <n v="38.119999999999997"/>
    <n v="0"/>
    <n v="0"/>
    <n v="0"/>
    <n v="0"/>
    <n v="-42.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.75"/>
    <n v="0"/>
    <n v="-7.3"/>
    <n v="61.03"/>
    <n v="-300.91000000000003"/>
    <n v="0"/>
    <n v="0"/>
    <n v="0"/>
    <n v="0"/>
    <n v="0"/>
    <n v="0"/>
    <n v="0"/>
    <n v="0"/>
    <n v="0"/>
    <x v="0"/>
    <x v="7"/>
    <m/>
  </r>
  <r>
    <x v="3"/>
    <s v="Ozark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Pierce City"/>
    <s v="Electric"/>
    <s v="Commercial"/>
    <s v="CB-Commercial"/>
    <n v="9308"/>
    <n v="1194.0899999999999"/>
    <n v="0"/>
    <n v="0"/>
    <n v="0"/>
    <n v="0"/>
    <n v="0"/>
    <n v="-13.96"/>
    <n v="0"/>
    <n v="0"/>
    <n v="6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.55"/>
    <n v="0"/>
    <n v="-4.6500000000000004"/>
    <n v="34.03"/>
    <n v="-46.73"/>
    <n v="0"/>
    <n v="0"/>
    <n v="0"/>
    <n v="0"/>
    <n v="0"/>
    <n v="0"/>
    <n v="0"/>
    <n v="0"/>
    <n v="0"/>
    <x v="1"/>
    <x v="1"/>
    <m/>
  </r>
  <r>
    <x v="3"/>
    <s v="Pierce City"/>
    <s v="Electric"/>
    <s v="Residential"/>
    <s v="RG-Residential"/>
    <n v="19861"/>
    <n v="2464.91"/>
    <n v="50.71"/>
    <n v="0"/>
    <n v="0"/>
    <n v="0"/>
    <n v="0"/>
    <n v="-29.6"/>
    <n v="0"/>
    <n v="0"/>
    <n v="7.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65"/>
    <n v="0"/>
    <n v="-116.98"/>
    <n v="0"/>
    <n v="-102.49"/>
    <n v="0"/>
    <n v="0"/>
    <n v="0"/>
    <n v="0"/>
    <n v="0"/>
    <n v="0"/>
    <n v="0"/>
    <n v="0"/>
    <n v="0"/>
    <x v="0"/>
    <x v="6"/>
    <m/>
  </r>
  <r>
    <x v="3"/>
    <s v="Pierce City"/>
    <s v="Lighting"/>
    <s v="Residential"/>
    <s v="PL-Private Lighting"/>
    <n v="65"/>
    <n v="15.79"/>
    <n v="0"/>
    <n v="0"/>
    <n v="0"/>
    <n v="0"/>
    <n v="0"/>
    <n v="-0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8"/>
    <n v="0"/>
    <n v="0"/>
    <n v="0"/>
    <n v="-0.71"/>
    <n v="0"/>
    <n v="0"/>
    <n v="0"/>
    <n v="0"/>
    <n v="0"/>
    <n v="0"/>
    <n v="0"/>
    <n v="0"/>
    <n v="0"/>
    <x v="0"/>
    <x v="7"/>
    <m/>
  </r>
  <r>
    <x v="3"/>
    <s v="Republic"/>
    <s v="Electric"/>
    <s v="Commercial"/>
    <s v="CB-Commercial"/>
    <n v="475941"/>
    <n v="68423.399999999994"/>
    <n v="1570.7"/>
    <n v="0"/>
    <n v="0"/>
    <n v="-62.39"/>
    <n v="-4247.1153846153802"/>
    <n v="-701.09"/>
    <n v="0"/>
    <n v="0"/>
    <n v="337.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1.34"/>
    <n v="0"/>
    <n v="-4447.79"/>
    <n v="3353.87"/>
    <n v="-2389.3000000000002"/>
    <n v="0"/>
    <n v="0"/>
    <n v="0"/>
    <n v="0"/>
    <n v="0"/>
    <n v="0"/>
    <n v="0"/>
    <n v="0"/>
    <n v="0"/>
    <x v="1"/>
    <x v="1"/>
    <m/>
  </r>
  <r>
    <x v="3"/>
    <s v="Republic"/>
    <s v="Electric"/>
    <s v="Commercial"/>
    <s v="GP-General Power"/>
    <n v="383132"/>
    <n v="37050.35"/>
    <n v="0"/>
    <n v="0"/>
    <n v="0"/>
    <n v="0"/>
    <n v="0"/>
    <n v="-574.70000000000005"/>
    <n v="0"/>
    <n v="0"/>
    <n v="272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6.91000000000003"/>
    <n v="0"/>
    <n v="-1378.82"/>
    <n v="2108.92"/>
    <n v="-1417.59"/>
    <n v="0"/>
    <n v="0"/>
    <n v="0"/>
    <n v="0"/>
    <n v="0"/>
    <n v="0"/>
    <n v="0"/>
    <n v="0"/>
    <n v="0"/>
    <x v="1"/>
    <x v="2"/>
    <m/>
  </r>
  <r>
    <x v="3"/>
    <s v="Republic"/>
    <s v="Electric"/>
    <s v="Commercial"/>
    <s v="SH-Small Heating"/>
    <n v="88723"/>
    <n v="9578.89"/>
    <n v="130.87"/>
    <n v="0"/>
    <n v="0"/>
    <n v="0"/>
    <n v="0"/>
    <n v="-133.09"/>
    <n v="0"/>
    <n v="0"/>
    <n v="63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8.01"/>
    <n v="0"/>
    <n v="-659.17"/>
    <n v="594.16999999999996"/>
    <n v="-421.45"/>
    <n v="0"/>
    <n v="0"/>
    <n v="0"/>
    <n v="0"/>
    <n v="0"/>
    <n v="0"/>
    <n v="0"/>
    <n v="0"/>
    <n v="0"/>
    <x v="1"/>
    <x v="9"/>
    <m/>
  </r>
  <r>
    <x v="3"/>
    <s v="Republic"/>
    <s v="Electric"/>
    <s v="Commercial"/>
    <s v="TEB-Total Electric Bldg"/>
    <n v="55760"/>
    <n v="5562.32"/>
    <n v="0"/>
    <n v="0"/>
    <n v="0"/>
    <n v="0"/>
    <n v="0"/>
    <n v="-83.64"/>
    <n v="0"/>
    <n v="0"/>
    <n v="39.59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4.35"/>
    <n v="0"/>
    <n v="-13.28"/>
    <n v="408.43"/>
    <n v="-227.5"/>
    <n v="0"/>
    <n v="0"/>
    <n v="0"/>
    <n v="0"/>
    <n v="0"/>
    <n v="0"/>
    <n v="0"/>
    <n v="0"/>
    <n v="0"/>
    <x v="1"/>
    <x v="10"/>
    <m/>
  </r>
  <r>
    <x v="3"/>
    <s v="Republic"/>
    <s v="Electric"/>
    <s v="Industrial"/>
    <s v="CB-Commercial"/>
    <n v="827"/>
    <n v="129.9"/>
    <n v="3.75"/>
    <n v="0"/>
    <n v="0"/>
    <n v="0"/>
    <n v="0"/>
    <n v="-1.24"/>
    <n v="0"/>
    <n v="0"/>
    <n v="0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.45"/>
    <n v="-4.1500000000000004"/>
    <n v="0"/>
    <n v="0"/>
    <n v="0"/>
    <n v="0"/>
    <n v="0"/>
    <n v="0"/>
    <n v="0"/>
    <n v="0"/>
    <n v="0"/>
    <x v="2"/>
    <x v="1"/>
    <m/>
  </r>
  <r>
    <x v="3"/>
    <s v="Republic"/>
    <s v="Electric"/>
    <s v="Municipal Buildings"/>
    <s v="CB-Commercial"/>
    <n v="19926"/>
    <n v="2762.33"/>
    <n v="0"/>
    <n v="0"/>
    <n v="0"/>
    <n v="0"/>
    <n v="0"/>
    <n v="-29.89"/>
    <n v="0"/>
    <n v="0"/>
    <n v="14.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0.03"/>
    <n v="0"/>
    <n v="0"/>
    <n v="0"/>
    <n v="0"/>
    <n v="0"/>
    <n v="0"/>
    <n v="0"/>
    <n v="0"/>
    <n v="0"/>
    <x v="3"/>
    <x v="1"/>
    <m/>
  </r>
  <r>
    <x v="3"/>
    <s v="Republic"/>
    <s v="Electric"/>
    <s v="Municipal Buildings"/>
    <s v="GP-General Power"/>
    <n v="50080"/>
    <n v="5252.63"/>
    <n v="0"/>
    <n v="0"/>
    <n v="0"/>
    <n v="0"/>
    <n v="0"/>
    <n v="-75.12"/>
    <n v="0"/>
    <n v="0"/>
    <n v="35.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5.3"/>
    <n v="0"/>
    <n v="0"/>
    <n v="0"/>
    <n v="0"/>
    <n v="0"/>
    <n v="0"/>
    <n v="0"/>
    <n v="0"/>
    <n v="0"/>
    <x v="3"/>
    <x v="2"/>
    <m/>
  </r>
  <r>
    <x v="3"/>
    <s v="Republic"/>
    <s v="Electric"/>
    <s v="Municipal Other Lighting"/>
    <s v="CB-Commercial"/>
    <n v="4162"/>
    <n v="731.34"/>
    <n v="0"/>
    <n v="0"/>
    <n v="0"/>
    <n v="0"/>
    <n v="0"/>
    <n v="-6.24"/>
    <n v="0"/>
    <n v="0"/>
    <n v="2.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.9"/>
    <n v="0"/>
    <n v="0"/>
    <n v="0"/>
    <n v="0"/>
    <n v="0"/>
    <n v="0"/>
    <n v="0"/>
    <n v="0"/>
    <n v="0"/>
    <x v="4"/>
    <x v="1"/>
    <m/>
  </r>
  <r>
    <x v="3"/>
    <s v="Republic"/>
    <s v="Electric"/>
    <s v="Municipal Other Lighting"/>
    <s v="LS-Special Lightin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3"/>
    <m/>
  </r>
  <r>
    <x v="3"/>
    <s v="Republic"/>
    <s v="Electric"/>
    <s v="Municipal Pumping"/>
    <s v="CB-Commercial"/>
    <n v="13355"/>
    <n v="1904.91"/>
    <n v="0"/>
    <n v="0"/>
    <n v="0"/>
    <n v="0"/>
    <n v="0"/>
    <n v="-20.64"/>
    <n v="0"/>
    <n v="0"/>
    <n v="9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7.05"/>
    <n v="0"/>
    <n v="0"/>
    <n v="0"/>
    <n v="0"/>
    <n v="0"/>
    <n v="0"/>
    <n v="0"/>
    <n v="0"/>
    <n v="0"/>
    <x v="3"/>
    <x v="1"/>
    <m/>
  </r>
  <r>
    <x v="3"/>
    <s v="Republic"/>
    <s v="Electric"/>
    <s v="Municipal Pumping"/>
    <s v="GP-General Power"/>
    <n v="66144"/>
    <n v="7604.83"/>
    <n v="0"/>
    <n v="0"/>
    <n v="0"/>
    <n v="0"/>
    <n v="0"/>
    <n v="-99.22"/>
    <n v="0"/>
    <n v="0"/>
    <n v="46.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4.73"/>
    <n v="0"/>
    <n v="0"/>
    <n v="0"/>
    <n v="0"/>
    <n v="0"/>
    <n v="0"/>
    <n v="0"/>
    <n v="0"/>
    <n v="0"/>
    <x v="3"/>
    <x v="2"/>
    <m/>
  </r>
  <r>
    <x v="3"/>
    <s v="Republic"/>
    <s v="Electric"/>
    <s v="Residential"/>
    <s v="RGL-Residential Pilot"/>
    <n v="11906"/>
    <n v="1422.06"/>
    <n v="40.42"/>
    <n v="0"/>
    <n v="0"/>
    <n v="0"/>
    <n v="0"/>
    <n v="-17.87"/>
    <n v="0"/>
    <n v="0"/>
    <n v="4.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6"/>
    <n v="0"/>
    <n v="-27.9"/>
    <n v="12.76"/>
    <n v="-61.43"/>
    <n v="0"/>
    <n v="0"/>
    <n v="0"/>
    <n v="0"/>
    <n v="0"/>
    <n v="0"/>
    <n v="0"/>
    <n v="0"/>
    <n v="0"/>
    <x v="0"/>
    <x v="18"/>
    <m/>
  </r>
  <r>
    <x v="3"/>
    <s v="Republic"/>
    <s v="Electric"/>
    <s v="Residential"/>
    <s v="RG-Residential"/>
    <n v="4565266"/>
    <n v="605541.25"/>
    <n v="14568.18"/>
    <n v="0"/>
    <n v="0"/>
    <n v="-394.79"/>
    <n v="-51965.771251193903"/>
    <n v="-6987.4"/>
    <n v="0"/>
    <n v="0"/>
    <n v="1780.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09.76"/>
    <n v="320"/>
    <n v="-11723.74"/>
    <n v="5117.8599999999997"/>
    <n v="-23556.93"/>
    <n v="0"/>
    <n v="0"/>
    <n v="0"/>
    <n v="0"/>
    <n v="0"/>
    <n v="0"/>
    <n v="0"/>
    <n v="0"/>
    <n v="0"/>
    <x v="0"/>
    <x v="6"/>
    <m/>
  </r>
  <r>
    <x v="3"/>
    <s v="Republic"/>
    <s v="Lighting"/>
    <s v="Commercial"/>
    <s v="PL-Private Lighting"/>
    <n v="11941.3"/>
    <n v="4178.7700000000004"/>
    <n v="0"/>
    <n v="0"/>
    <n v="0"/>
    <n v="0"/>
    <n v="0"/>
    <n v="-17.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.380000000000003"/>
    <n v="0"/>
    <n v="-16.2"/>
    <n v="178.21"/>
    <n v="-131.05000000000001"/>
    <n v="0"/>
    <n v="0"/>
    <n v="0"/>
    <n v="0"/>
    <n v="0"/>
    <n v="0"/>
    <n v="0"/>
    <n v="0"/>
    <n v="0"/>
    <x v="1"/>
    <x v="7"/>
    <m/>
  </r>
  <r>
    <x v="3"/>
    <s v="Republic"/>
    <s v="Lighting"/>
    <s v="Municipal Buildings"/>
    <s v="PL-Private Lighting"/>
    <n v="31"/>
    <n v="14.58"/>
    <n v="0"/>
    <n v="0"/>
    <n v="0"/>
    <n v="0"/>
    <n v="0"/>
    <n v="-0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34"/>
    <n v="0"/>
    <n v="0"/>
    <n v="0"/>
    <n v="0"/>
    <n v="0"/>
    <n v="0"/>
    <n v="0"/>
    <n v="0"/>
    <n v="0"/>
    <x v="3"/>
    <x v="7"/>
    <m/>
  </r>
  <r>
    <x v="3"/>
    <s v="Republic"/>
    <s v="Lighting"/>
    <s v="Municipal Other Lighting"/>
    <s v="PL-Private Lighting"/>
    <n v="431"/>
    <n v="82.03"/>
    <n v="0"/>
    <n v="0"/>
    <n v="0"/>
    <n v="0"/>
    <n v="0"/>
    <n v="-0.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74"/>
    <n v="0"/>
    <n v="0"/>
    <n v="0"/>
    <n v="0"/>
    <n v="0"/>
    <n v="0"/>
    <n v="0"/>
    <n v="0"/>
    <n v="0"/>
    <x v="4"/>
    <x v="7"/>
    <m/>
  </r>
  <r>
    <x v="3"/>
    <s v="Republic"/>
    <s v="Lighting"/>
    <s v="Municipal Street Lighting"/>
    <s v="SPL-Municipal St Lighting"/>
    <n v="128989.74400000001"/>
    <n v="14439.12"/>
    <n v="0"/>
    <n v="0"/>
    <n v="0"/>
    <n v="0"/>
    <n v="0"/>
    <n v="-193.49"/>
    <n v="0"/>
    <n v="0"/>
    <n v="0"/>
    <n v="0"/>
    <n v="0"/>
    <n v="0"/>
    <n v="0"/>
    <n v="0"/>
    <n v="0"/>
    <n v="0"/>
    <n v="6346.54"/>
    <n v="0"/>
    <n v="0"/>
    <n v="0"/>
    <n v="0"/>
    <n v="0"/>
    <n v="0"/>
    <n v="0"/>
    <n v="0"/>
    <n v="0"/>
    <n v="0"/>
    <n v="0"/>
    <n v="0"/>
    <n v="0"/>
    <n v="0"/>
    <n v="-771.36"/>
    <n v="0"/>
    <n v="0"/>
    <n v="0"/>
    <n v="0"/>
    <n v="0"/>
    <n v="0"/>
    <n v="0"/>
    <n v="0"/>
    <n v="0"/>
    <x v="4"/>
    <x v="8"/>
    <m/>
  </r>
  <r>
    <x v="3"/>
    <s v="Republic"/>
    <s v="Lighting"/>
    <s v="Residential"/>
    <s v="PL-Private Lighting"/>
    <n v="6076"/>
    <n v="2086.8200000000002"/>
    <n v="0"/>
    <n v="0"/>
    <n v="0"/>
    <n v="0"/>
    <n v="0"/>
    <n v="-9.449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.64"/>
    <n v="0"/>
    <n v="-1.61"/>
    <n v="14.2"/>
    <n v="-66.19"/>
    <n v="0"/>
    <n v="0"/>
    <n v="0"/>
    <n v="0"/>
    <n v="0"/>
    <n v="0"/>
    <n v="0"/>
    <n v="0"/>
    <n v="0"/>
    <x v="0"/>
    <x v="7"/>
    <m/>
  </r>
  <r>
    <x v="3"/>
    <s v="Republic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3"/>
    <s v="Webb City"/>
    <s v="Electric"/>
    <s v="Commercial"/>
    <s v="CB-Commercial"/>
    <n v="2425261"/>
    <n v="331509.76000000001"/>
    <n v="7548.47"/>
    <n v="0"/>
    <n v="0"/>
    <n v="-1354.76"/>
    <n v="-210853.40808904599"/>
    <n v="-3562.79"/>
    <n v="0"/>
    <n v="0"/>
    <n v="1704.13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3244.05"/>
    <n v="0"/>
    <n v="-13110.56"/>
    <n v="17651.599999999999"/>
    <n v="-12175.34"/>
    <n v="0"/>
    <n v="0"/>
    <n v="0"/>
    <n v="0"/>
    <n v="0"/>
    <n v="0"/>
    <n v="0"/>
    <n v="0"/>
    <n v="0"/>
    <x v="1"/>
    <x v="1"/>
    <m/>
  </r>
  <r>
    <x v="3"/>
    <s v="Webb City"/>
    <s v="Electric"/>
    <s v="Commercial"/>
    <s v="GP-General Power"/>
    <n v="3666219"/>
    <n v="372047.67"/>
    <n v="811.41"/>
    <n v="0"/>
    <n v="0"/>
    <n v="0"/>
    <n v="0"/>
    <n v="-4962.6000000000004"/>
    <n v="0"/>
    <n v="0"/>
    <n v="2266.67"/>
    <n v="0"/>
    <n v="0"/>
    <n v="0"/>
    <n v="0"/>
    <n v="0"/>
    <n v="0"/>
    <n v="0"/>
    <n v="50"/>
    <n v="0"/>
    <n v="0"/>
    <n v="0"/>
    <n v="0"/>
    <n v="0"/>
    <n v="0"/>
    <n v="0"/>
    <n v="0"/>
    <n v="0"/>
    <n v="0"/>
    <n v="1817.27"/>
    <n v="20"/>
    <n v="-8921.5499999999993"/>
    <n v="13650.91"/>
    <n v="-13565.05"/>
    <n v="0"/>
    <n v="0"/>
    <n v="0"/>
    <n v="0"/>
    <n v="0"/>
    <n v="0"/>
    <n v="0"/>
    <n v="0"/>
    <n v="0"/>
    <x v="1"/>
    <x v="2"/>
    <m/>
  </r>
  <r>
    <x v="3"/>
    <s v="Webb City"/>
    <s v="Electric"/>
    <s v="Commercial"/>
    <s v="LS-Special Lighting"/>
    <n v="3520"/>
    <n v="519.59"/>
    <n v="0"/>
    <n v="0"/>
    <n v="0"/>
    <n v="0"/>
    <n v="0"/>
    <n v="-5.28"/>
    <n v="0"/>
    <n v="0"/>
    <n v="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3.8"/>
    <n v="0"/>
    <n v="0"/>
    <n v="0"/>
    <n v="0"/>
    <n v="0"/>
    <n v="0"/>
    <n v="0"/>
    <n v="0"/>
    <n v="0"/>
    <x v="1"/>
    <x v="3"/>
    <m/>
  </r>
  <r>
    <x v="3"/>
    <s v="Webb City"/>
    <s v="Electric"/>
    <s v="Commercial"/>
    <s v="SH-Small Heating"/>
    <n v="381296"/>
    <n v="41625.01"/>
    <n v="784.85"/>
    <n v="0"/>
    <n v="0"/>
    <n v="0"/>
    <n v="0"/>
    <n v="-565.4"/>
    <n v="0"/>
    <n v="0"/>
    <n v="263.77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2.77"/>
    <n v="0"/>
    <n v="-1298.2"/>
    <n v="2085.21"/>
    <n v="-1811.13"/>
    <n v="0"/>
    <n v="0"/>
    <n v="0"/>
    <n v="0"/>
    <n v="0"/>
    <n v="0"/>
    <n v="0"/>
    <n v="0"/>
    <n v="0"/>
    <x v="1"/>
    <x v="9"/>
    <m/>
  </r>
  <r>
    <x v="3"/>
    <s v="Webb City"/>
    <s v="Electric"/>
    <s v="Commercial"/>
    <s v="TEB-Total Electric Bldg"/>
    <n v="1051745"/>
    <n v="102919.15"/>
    <n v="160"/>
    <n v="0"/>
    <n v="0"/>
    <n v="-3780.88"/>
    <n v="-975012.03438395401"/>
    <n v="-1490.36"/>
    <n v="0"/>
    <n v="0"/>
    <n v="746.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26.73"/>
    <n v="0"/>
    <n v="-922.38"/>
    <n v="4923.87"/>
    <n v="-4291.1000000000004"/>
    <n v="0"/>
    <n v="0"/>
    <n v="0"/>
    <n v="0"/>
    <n v="0"/>
    <n v="0"/>
    <n v="0"/>
    <n v="0"/>
    <n v="0"/>
    <x v="1"/>
    <x v="10"/>
    <m/>
  </r>
  <r>
    <x v="3"/>
    <s v="Webb City"/>
    <s v="Electric"/>
    <s v="Industrial"/>
    <s v="CB-Commercial"/>
    <n v="-8402"/>
    <n v="-744.67"/>
    <n v="-69.06"/>
    <n v="0"/>
    <n v="0"/>
    <n v="0"/>
    <n v="0"/>
    <n v="-40.31"/>
    <n v="0"/>
    <n v="0"/>
    <n v="-5.96"/>
    <n v="0"/>
    <n v="0"/>
    <n v="0"/>
    <n v="0"/>
    <n v="0"/>
    <n v="0"/>
    <n v="0"/>
    <n v="81.819999999999993"/>
    <n v="0"/>
    <n v="0"/>
    <n v="0"/>
    <n v="0"/>
    <n v="0"/>
    <n v="0"/>
    <n v="0"/>
    <n v="0"/>
    <n v="0"/>
    <n v="0"/>
    <n v="15.21"/>
    <n v="0"/>
    <n v="0"/>
    <n v="14.71"/>
    <n v="42.18"/>
    <n v="0"/>
    <n v="0"/>
    <n v="0"/>
    <n v="0"/>
    <n v="0"/>
    <n v="0"/>
    <n v="0"/>
    <n v="0"/>
    <n v="0"/>
    <x v="2"/>
    <x v="1"/>
    <m/>
  </r>
  <r>
    <x v="3"/>
    <s v="Webb City"/>
    <s v="Electric"/>
    <s v="Industrial"/>
    <s v="GP-General Power"/>
    <n v="2141269"/>
    <n v="214489.1"/>
    <n v="80"/>
    <n v="0"/>
    <n v="0"/>
    <n v="0"/>
    <n v="0"/>
    <n v="-2778.17"/>
    <n v="0"/>
    <n v="0"/>
    <n v="1202.3"/>
    <n v="0"/>
    <n v="0"/>
    <n v="0"/>
    <n v="0"/>
    <n v="0"/>
    <n v="0"/>
    <n v="0"/>
    <n v="746.02"/>
    <n v="0"/>
    <n v="0"/>
    <n v="0"/>
    <n v="0"/>
    <n v="0"/>
    <n v="0"/>
    <n v="0"/>
    <n v="0"/>
    <n v="0"/>
    <n v="0"/>
    <n v="555.16"/>
    <n v="0"/>
    <n v="-5603.59"/>
    <n v="5524.43"/>
    <n v="-7922.71"/>
    <n v="0"/>
    <n v="0"/>
    <n v="0"/>
    <n v="0"/>
    <n v="0"/>
    <n v="0"/>
    <n v="0"/>
    <n v="0"/>
    <n v="0"/>
    <x v="2"/>
    <x v="2"/>
    <m/>
  </r>
  <r>
    <x v="3"/>
    <s v="Webb City"/>
    <s v="Electric"/>
    <s v="Industrial"/>
    <s v="LP-Large Power"/>
    <n v="12147314"/>
    <n v="897668.64"/>
    <n v="0"/>
    <n v="0"/>
    <n v="0"/>
    <n v="0"/>
    <n v="0"/>
    <n v="-17856.57"/>
    <n v="0"/>
    <n v="0"/>
    <n v="4058.52"/>
    <n v="0"/>
    <n v="0"/>
    <n v="0"/>
    <n v="0"/>
    <n v="0"/>
    <n v="0"/>
    <n v="0"/>
    <n v="20241.52"/>
    <n v="0"/>
    <n v="0"/>
    <n v="0"/>
    <n v="0"/>
    <n v="0"/>
    <n v="0"/>
    <n v="0"/>
    <n v="0"/>
    <n v="0"/>
    <n v="0"/>
    <n v="0"/>
    <n v="0"/>
    <n v="-1328.49"/>
    <n v="33388.230000000003"/>
    <n v="-36199"/>
    <n v="0"/>
    <n v="0"/>
    <n v="0"/>
    <n v="0"/>
    <n v="0"/>
    <n v="0"/>
    <n v="0"/>
    <n v="0"/>
    <n v="0"/>
    <x v="2"/>
    <x v="14"/>
    <m/>
  </r>
  <r>
    <x v="3"/>
    <s v="Webb City"/>
    <s v="Electric"/>
    <s v="Industrial"/>
    <s v="PFM-Feed Mill/Grain Elev"/>
    <n v="17720"/>
    <n v="2972.89"/>
    <n v="114.44"/>
    <n v="0"/>
    <n v="0"/>
    <n v="0"/>
    <n v="0"/>
    <n v="-26.58"/>
    <n v="0"/>
    <n v="0"/>
    <n v="12.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3.14"/>
    <n v="-97.82"/>
    <n v="0"/>
    <n v="0"/>
    <n v="0"/>
    <n v="0"/>
    <n v="0"/>
    <n v="0"/>
    <n v="0"/>
    <n v="0"/>
    <n v="0"/>
    <x v="2"/>
    <x v="15"/>
    <m/>
  </r>
  <r>
    <x v="3"/>
    <s v="Webb City"/>
    <s v="Electric"/>
    <s v="Industrial"/>
    <s v="TEB-Total Electric Bldg"/>
    <n v="590400"/>
    <n v="48359.56"/>
    <n v="0"/>
    <n v="0"/>
    <n v="0"/>
    <n v="0"/>
    <n v="0"/>
    <n v="-885.6"/>
    <n v="0"/>
    <n v="0"/>
    <n v="419.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16.01"/>
    <n v="-2408.83"/>
    <n v="0"/>
    <n v="0"/>
    <n v="0"/>
    <n v="0"/>
    <n v="0"/>
    <n v="0"/>
    <n v="0"/>
    <n v="0"/>
    <n v="0"/>
    <x v="2"/>
    <x v="10"/>
    <m/>
  </r>
  <r>
    <x v="3"/>
    <s v="Webb City"/>
    <s v="Electric"/>
    <s v="Interdepartmental"/>
    <s v="CB-Commercial"/>
    <n v="8460"/>
    <n v="1113.53"/>
    <n v="0"/>
    <n v="0"/>
    <n v="0"/>
    <n v="0"/>
    <n v="0"/>
    <n v="-12.69"/>
    <n v="0"/>
    <n v="0"/>
    <n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2.47"/>
    <n v="0"/>
    <n v="0"/>
    <n v="0"/>
    <n v="0"/>
    <n v="0"/>
    <n v="0"/>
    <n v="0"/>
    <n v="0"/>
    <n v="0"/>
    <x v="5"/>
    <x v="1"/>
    <m/>
  </r>
  <r>
    <x v="3"/>
    <s v="Webb City"/>
    <s v="Electric"/>
    <s v="Municipal Buildings"/>
    <s v="CB-Commercial"/>
    <n v="80870"/>
    <n v="11461.33"/>
    <n v="0"/>
    <n v="0"/>
    <n v="0"/>
    <n v="-56.79"/>
    <n v="-3359.3123209169098"/>
    <n v="-119.35"/>
    <n v="0"/>
    <n v="0"/>
    <n v="57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06"/>
    <n v="0"/>
    <n v="0"/>
    <n v="0"/>
    <n v="0"/>
    <n v="0"/>
    <n v="0"/>
    <n v="0"/>
    <n v="0"/>
    <n v="0"/>
    <x v="3"/>
    <x v="1"/>
    <m/>
  </r>
  <r>
    <x v="3"/>
    <s v="Webb City"/>
    <s v="Electric"/>
    <s v="Municipal Buildings"/>
    <s v="GP-General Power"/>
    <n v="72320"/>
    <n v="7917.38"/>
    <n v="0"/>
    <n v="0"/>
    <n v="0"/>
    <n v="0"/>
    <n v="0"/>
    <n v="-108.48"/>
    <n v="0"/>
    <n v="0"/>
    <n v="51.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67.58"/>
    <n v="0"/>
    <n v="0"/>
    <n v="0"/>
    <n v="0"/>
    <n v="0"/>
    <n v="0"/>
    <n v="0"/>
    <n v="0"/>
    <n v="0"/>
    <x v="3"/>
    <x v="2"/>
    <m/>
  </r>
  <r>
    <x v="3"/>
    <s v="Webb City"/>
    <s v="Electric"/>
    <s v="Municipal Buildings"/>
    <s v="SH-Small Heating"/>
    <n v="19280"/>
    <n v="1944.93"/>
    <n v="0"/>
    <n v="0"/>
    <n v="0"/>
    <n v="0"/>
    <n v="0"/>
    <n v="-28.92"/>
    <n v="0"/>
    <n v="0"/>
    <n v="13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1.58"/>
    <n v="0"/>
    <n v="0"/>
    <n v="0"/>
    <n v="0"/>
    <n v="0"/>
    <n v="0"/>
    <n v="0"/>
    <n v="0"/>
    <n v="0"/>
    <x v="3"/>
    <x v="9"/>
    <m/>
  </r>
  <r>
    <x v="3"/>
    <s v="Webb City"/>
    <s v="Electric"/>
    <s v="Municipal Other Lighting"/>
    <s v="CB-Commercial"/>
    <n v="26393"/>
    <n v="4218.46"/>
    <n v="0"/>
    <n v="0"/>
    <n v="0"/>
    <n v="0"/>
    <n v="0"/>
    <n v="-38.93"/>
    <n v="0"/>
    <n v="0"/>
    <n v="18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2.53"/>
    <n v="0"/>
    <n v="0"/>
    <n v="0"/>
    <n v="0"/>
    <n v="0"/>
    <n v="0"/>
    <n v="0"/>
    <n v="0"/>
    <n v="0"/>
    <x v="4"/>
    <x v="1"/>
    <m/>
  </r>
  <r>
    <x v="3"/>
    <s v="Webb City"/>
    <s v="Electric"/>
    <s v="Municipal Other Lighting"/>
    <s v="LS-Special Lighting"/>
    <n v="916"/>
    <n v="340.29"/>
    <n v="0"/>
    <n v="0"/>
    <n v="0"/>
    <n v="0"/>
    <n v="0"/>
    <n v="-3.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.19"/>
    <n v="0"/>
    <n v="0"/>
    <n v="0"/>
    <n v="0"/>
    <n v="0"/>
    <n v="0"/>
    <n v="0"/>
    <n v="0"/>
    <n v="0"/>
    <x v="4"/>
    <x v="3"/>
    <m/>
  </r>
  <r>
    <x v="3"/>
    <s v="Webb City"/>
    <s v="Electric"/>
    <s v="Municipal Pumping"/>
    <s v="CB-Commercial"/>
    <n v="108954"/>
    <n v="14664.41"/>
    <n v="0"/>
    <n v="0"/>
    <n v="0"/>
    <n v="0"/>
    <n v="0"/>
    <n v="-159.88999999999999"/>
    <n v="0"/>
    <n v="0"/>
    <n v="77.349999999999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46.97"/>
    <n v="0"/>
    <n v="0"/>
    <n v="0"/>
    <n v="0"/>
    <n v="0"/>
    <n v="0"/>
    <n v="0"/>
    <n v="0"/>
    <n v="0"/>
    <x v="3"/>
    <x v="1"/>
    <m/>
  </r>
  <r>
    <x v="3"/>
    <s v="Webb City"/>
    <s v="Electric"/>
    <s v="Municipal Pumping"/>
    <s v="GP-General Power"/>
    <n v="497743"/>
    <n v="48607.86"/>
    <n v="0"/>
    <n v="0"/>
    <n v="0"/>
    <n v="0"/>
    <n v="0"/>
    <n v="-731.95"/>
    <n v="0"/>
    <n v="0"/>
    <n v="353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41.64"/>
    <n v="0"/>
    <n v="0"/>
    <n v="0"/>
    <n v="0"/>
    <n v="0"/>
    <n v="0"/>
    <n v="0"/>
    <n v="0"/>
    <n v="0"/>
    <x v="3"/>
    <x v="2"/>
    <m/>
  </r>
  <r>
    <x v="3"/>
    <s v="Webb City"/>
    <s v="Electric"/>
    <s v="Oil Pipeline Pumping"/>
    <s v="GP-General Power"/>
    <n v="357723"/>
    <n v="30039.7"/>
    <n v="0"/>
    <n v="0"/>
    <n v="0"/>
    <n v="0"/>
    <n v="0"/>
    <n v="-536.58000000000004"/>
    <n v="0"/>
    <n v="0"/>
    <n v="253.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49.63"/>
    <n v="-1323.58"/>
    <n v="0"/>
    <n v="0"/>
    <n v="0"/>
    <n v="0"/>
    <n v="0"/>
    <n v="0"/>
    <n v="0"/>
    <n v="0"/>
    <n v="0"/>
    <x v="2"/>
    <x v="17"/>
    <m/>
  </r>
  <r>
    <x v="3"/>
    <s v="Webb City"/>
    <s v="Electric"/>
    <s v="Residential"/>
    <s v="NM-Net Meterin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5"/>
    <m/>
  </r>
  <r>
    <x v="3"/>
    <s v="Webb City"/>
    <s v="Electric"/>
    <s v="Residential"/>
    <s v="RGL-Residential Pilot"/>
    <n v="92731"/>
    <n v="10565.45"/>
    <n v="368.8"/>
    <n v="0"/>
    <n v="0"/>
    <n v="0"/>
    <n v="0"/>
    <n v="-136.04"/>
    <n v="0"/>
    <n v="0"/>
    <n v="36.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.66"/>
    <n v="0"/>
    <n v="-96.98"/>
    <n v="81.72"/>
    <n v="-478.52"/>
    <n v="0"/>
    <n v="0"/>
    <n v="0"/>
    <n v="0"/>
    <n v="0"/>
    <n v="0"/>
    <n v="0"/>
    <n v="0"/>
    <n v="0"/>
    <x v="0"/>
    <x v="18"/>
    <m/>
  </r>
  <r>
    <x v="3"/>
    <s v="Webb City"/>
    <s v="Electric"/>
    <s v="Residential"/>
    <s v="RG-Residential"/>
    <n v="26041403"/>
    <n v="3224110.93"/>
    <n v="95225.72"/>
    <n v="0"/>
    <n v="0"/>
    <n v="-2285.23"/>
    <n v="-283668.880868415"/>
    <n v="-39284.269999999997"/>
    <n v="0"/>
    <n v="0"/>
    <n v="10154.53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192.21"/>
    <n v="720"/>
    <n v="-56035.94"/>
    <n v="18978.400000000001"/>
    <n v="-134357.03"/>
    <n v="0"/>
    <n v="0"/>
    <n v="0"/>
    <n v="0"/>
    <n v="0"/>
    <n v="0"/>
    <n v="0"/>
    <n v="0"/>
    <n v="0"/>
    <x v="0"/>
    <x v="6"/>
    <m/>
  </r>
  <r>
    <x v="3"/>
    <s v="Webb City"/>
    <s v="Lighting"/>
    <s v="Commercial"/>
    <s v="PL-Private Lighting"/>
    <n v="69245.865999999995"/>
    <n v="20807.98"/>
    <n v="34.89"/>
    <n v="0"/>
    <n v="0"/>
    <n v="0"/>
    <n v="0"/>
    <n v="-104.64"/>
    <n v="0"/>
    <n v="0"/>
    <n v="0.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6.61"/>
    <n v="0"/>
    <n v="-170.95"/>
    <n v="951.24"/>
    <n v="-760.23"/>
    <n v="0"/>
    <n v="0"/>
    <n v="0"/>
    <n v="0"/>
    <n v="0"/>
    <n v="0"/>
    <n v="0"/>
    <n v="0"/>
    <n v="0"/>
    <x v="1"/>
    <x v="7"/>
    <m/>
  </r>
  <r>
    <x v="3"/>
    <s v="Webb City"/>
    <s v="Lighting"/>
    <s v="Industrial"/>
    <s v="PL-Private Lighting"/>
    <n v="2308"/>
    <n v="961.78"/>
    <n v="0"/>
    <n v="0"/>
    <n v="0"/>
    <n v="0"/>
    <n v="0"/>
    <n v="-3.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.22"/>
    <n v="-25.35"/>
    <n v="0"/>
    <n v="0"/>
    <n v="0"/>
    <n v="0"/>
    <n v="0"/>
    <n v="0"/>
    <n v="0"/>
    <n v="0"/>
    <n v="0"/>
    <x v="2"/>
    <x v="7"/>
    <m/>
  </r>
  <r>
    <x v="3"/>
    <s v="Webb City"/>
    <s v="Lighting"/>
    <s v="Interdepartmental"/>
    <s v="PL-Private Lighting"/>
    <n v="58"/>
    <n v="21.22"/>
    <n v="0"/>
    <n v="0"/>
    <n v="0"/>
    <n v="0"/>
    <n v="0"/>
    <n v="-0.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64"/>
    <n v="0"/>
    <n v="0"/>
    <n v="0"/>
    <n v="0"/>
    <n v="0"/>
    <n v="0"/>
    <n v="0"/>
    <n v="0"/>
    <n v="0"/>
    <x v="5"/>
    <x v="7"/>
    <m/>
  </r>
  <r>
    <x v="3"/>
    <s v="Webb City"/>
    <s v="Lighting"/>
    <s v="Municipal Other Lighting"/>
    <s v="PL-Private Lighting"/>
    <n v="930"/>
    <n v="345.44"/>
    <n v="0"/>
    <n v="0"/>
    <n v="0"/>
    <n v="0"/>
    <n v="0"/>
    <n v="-1.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.210000000000001"/>
    <n v="0"/>
    <n v="0"/>
    <n v="0"/>
    <n v="0"/>
    <n v="0"/>
    <n v="0"/>
    <n v="0"/>
    <n v="0"/>
    <n v="0"/>
    <x v="4"/>
    <x v="7"/>
    <m/>
  </r>
  <r>
    <x v="3"/>
    <s v="Webb City"/>
    <s v="Lighting"/>
    <s v="Municipal Street Lighting"/>
    <s v="SPL-Municipal St Lighting"/>
    <n v="162512.34700000001"/>
    <n v="16120.59"/>
    <n v="0"/>
    <n v="0"/>
    <n v="0"/>
    <n v="0"/>
    <n v="0"/>
    <n v="-243.76"/>
    <n v="0"/>
    <n v="0"/>
    <n v="0"/>
    <n v="0"/>
    <n v="0"/>
    <n v="0"/>
    <n v="0"/>
    <n v="0"/>
    <n v="0"/>
    <n v="0"/>
    <n v="7783.57"/>
    <n v="0"/>
    <n v="0"/>
    <n v="0"/>
    <n v="0"/>
    <n v="0"/>
    <n v="0"/>
    <n v="0"/>
    <n v="0"/>
    <n v="0"/>
    <n v="0"/>
    <n v="0"/>
    <n v="0"/>
    <n v="0"/>
    <n v="0"/>
    <n v="-971.81"/>
    <n v="0"/>
    <n v="0"/>
    <n v="0"/>
    <n v="0"/>
    <n v="0"/>
    <n v="0"/>
    <n v="0"/>
    <n v="0"/>
    <n v="0"/>
    <x v="4"/>
    <x v="8"/>
    <m/>
  </r>
  <r>
    <x v="3"/>
    <s v="Webb City"/>
    <s v="Lighting"/>
    <s v="Residential"/>
    <s v="PL-Private Lighting"/>
    <n v="66801.357999999993"/>
    <n v="25071.91"/>
    <n v="14.88"/>
    <n v="0"/>
    <n v="0"/>
    <n v="0"/>
    <n v="0"/>
    <n v="-103.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.12"/>
    <n v="0"/>
    <n v="-42.24"/>
    <n v="50.78"/>
    <n v="-732.13"/>
    <n v="0"/>
    <n v="0"/>
    <n v="0"/>
    <n v="0"/>
    <n v="0"/>
    <n v="0"/>
    <n v="0"/>
    <n v="0"/>
    <n v="0"/>
    <x v="0"/>
    <x v="7"/>
    <m/>
  </r>
  <r>
    <x v="3"/>
    <s v="Webb City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4"/>
    <s v="Baxter Springs"/>
    <s v="Electric"/>
    <s v="Commercial"/>
    <s v="CB-Commercial"/>
    <n v="1013995"/>
    <n v="112484.01"/>
    <n v="2444.69"/>
    <n v="30862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4.2"/>
    <n v="0"/>
    <n v="0"/>
    <n v="0"/>
    <n v="0"/>
    <n v="0"/>
    <n v="0"/>
    <n v="312.2"/>
    <n v="8"/>
    <n v="-1832.17"/>
    <n v="6875.97"/>
    <n v="-19691.79"/>
    <n v="0"/>
    <n v="0"/>
    <n v="0"/>
    <n v="0"/>
    <n v="0"/>
    <n v="0"/>
    <n v="0"/>
    <n v="0"/>
    <n v="0"/>
    <x v="1"/>
    <x v="1"/>
    <m/>
  </r>
  <r>
    <x v="4"/>
    <s v="Baxter Springs"/>
    <s v="Electric"/>
    <s v="Commercial"/>
    <s v="GP-General Power"/>
    <n v="1429430"/>
    <n v="105455.44"/>
    <n v="0"/>
    <n v="43484.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3.12"/>
    <n v="0"/>
    <n v="0"/>
    <n v="0"/>
    <n v="0"/>
    <n v="0"/>
    <n v="0"/>
    <n v="136.51"/>
    <n v="0"/>
    <n v="-369.09"/>
    <n v="4385.74"/>
    <n v="-11778.5"/>
    <n v="0"/>
    <n v="0"/>
    <n v="0"/>
    <n v="0"/>
    <n v="0"/>
    <n v="0"/>
    <n v="0"/>
    <n v="0"/>
    <n v="0"/>
    <x v="1"/>
    <x v="2"/>
    <m/>
  </r>
  <r>
    <x v="4"/>
    <s v="Baxter Springs"/>
    <s v="Electric"/>
    <s v="Commercial"/>
    <s v="LS-Special Lighting"/>
    <n v="402.5"/>
    <n v="160.35"/>
    <n v="0"/>
    <n v="12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3"/>
    <n v="0"/>
    <n v="0"/>
    <n v="0"/>
    <n v="0"/>
    <n v="0"/>
    <n v="0"/>
    <n v="0"/>
    <n v="0"/>
    <n v="0"/>
    <n v="0"/>
    <n v="-11.79"/>
    <n v="0"/>
    <n v="0"/>
    <n v="0"/>
    <n v="0"/>
    <n v="0"/>
    <n v="0"/>
    <n v="0"/>
    <n v="0"/>
    <n v="0"/>
    <x v="1"/>
    <x v="3"/>
    <m/>
  </r>
  <r>
    <x v="4"/>
    <s v="Baxter Springs"/>
    <s v="Electric"/>
    <s v="Commercial"/>
    <s v="PT-Transmission"/>
    <n v="1569600"/>
    <n v="70251.009999999995"/>
    <n v="0"/>
    <n v="42371.35"/>
    <n v="0"/>
    <n v="0"/>
    <n v="0"/>
    <n v="0"/>
    <n v="0"/>
    <n v="0"/>
    <n v="0"/>
    <n v="0"/>
    <n v="0"/>
    <n v="0"/>
    <n v="0"/>
    <n v="0"/>
    <n v="0"/>
    <n v="0"/>
    <n v="4665.22"/>
    <n v="0"/>
    <n v="0"/>
    <n v="0"/>
    <n v="251.14"/>
    <n v="0"/>
    <n v="0"/>
    <n v="0"/>
    <n v="0"/>
    <n v="0"/>
    <n v="0"/>
    <n v="0"/>
    <n v="0"/>
    <n v="0"/>
    <n v="0"/>
    <n v="-8554.32"/>
    <n v="0"/>
    <n v="0"/>
    <n v="0"/>
    <n v="0"/>
    <n v="0"/>
    <n v="0"/>
    <n v="0"/>
    <n v="0"/>
    <n v="0"/>
    <x v="1"/>
    <x v="4"/>
    <m/>
  </r>
  <r>
    <x v="4"/>
    <s v="Baxter Springs"/>
    <s v="Electric"/>
    <s v="Commercial"/>
    <s v="TEB-Total Electric Bldg"/>
    <n v="276749"/>
    <n v="18550.14"/>
    <n v="0"/>
    <n v="84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2.11"/>
    <n v="0"/>
    <n v="0"/>
    <n v="0"/>
    <n v="0"/>
    <n v="0"/>
    <n v="0"/>
    <n v="74.63"/>
    <n v="0"/>
    <n v="-186.94"/>
    <n v="396.85"/>
    <n v="-1364.35"/>
    <n v="0"/>
    <n v="0"/>
    <n v="0"/>
    <n v="0"/>
    <n v="0"/>
    <n v="0"/>
    <n v="0"/>
    <n v="0"/>
    <n v="0"/>
    <x v="1"/>
    <x v="10"/>
    <m/>
  </r>
  <r>
    <x v="4"/>
    <s v="Baxter Springs"/>
    <s v="Electric"/>
    <s v="Industrial"/>
    <s v="CB-Commercial"/>
    <n v="42"/>
    <n v="45.43"/>
    <n v="0"/>
    <n v="1.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1"/>
    <n v="0"/>
    <n v="0"/>
    <n v="0"/>
    <n v="0"/>
    <n v="0"/>
    <n v="0"/>
    <n v="0"/>
    <n v="0"/>
    <n v="0"/>
    <n v="1.55"/>
    <n v="-0.82"/>
    <n v="0"/>
    <n v="0"/>
    <n v="0"/>
    <n v="0"/>
    <n v="0"/>
    <n v="0"/>
    <n v="0"/>
    <n v="0"/>
    <n v="0"/>
    <x v="2"/>
    <x v="1"/>
    <m/>
  </r>
  <r>
    <x v="4"/>
    <s v="Baxter Springs"/>
    <s v="Electric"/>
    <s v="Industrial"/>
    <s v="GP-General Power"/>
    <n v="284721"/>
    <n v="23735.75"/>
    <n v="55.21"/>
    <n v="8661.5"/>
    <n v="0"/>
    <n v="0"/>
    <n v="0"/>
    <n v="0"/>
    <n v="0"/>
    <n v="0"/>
    <n v="0"/>
    <n v="0"/>
    <n v="0"/>
    <n v="0"/>
    <n v="0"/>
    <n v="0"/>
    <n v="0"/>
    <n v="0"/>
    <n v="2045.83"/>
    <n v="0"/>
    <n v="0"/>
    <n v="0"/>
    <n v="88.27"/>
    <n v="0"/>
    <n v="0"/>
    <n v="0"/>
    <n v="0"/>
    <n v="0"/>
    <n v="0"/>
    <n v="0"/>
    <n v="0"/>
    <n v="-105.9"/>
    <n v="2862.87"/>
    <n v="-2346.1"/>
    <n v="0"/>
    <n v="0"/>
    <n v="0"/>
    <n v="0"/>
    <n v="0"/>
    <n v="0"/>
    <n v="0"/>
    <n v="0"/>
    <n v="0"/>
    <x v="2"/>
    <x v="2"/>
    <m/>
  </r>
  <r>
    <x v="4"/>
    <s v="Baxter Springs"/>
    <s v="Electric"/>
    <s v="Industrial"/>
    <s v="PT-Transmission"/>
    <n v="2050389"/>
    <n v="107074.73"/>
    <n v="0"/>
    <n v="58070.01"/>
    <n v="0"/>
    <n v="0"/>
    <n v="0"/>
    <n v="0"/>
    <n v="0"/>
    <n v="0"/>
    <n v="0"/>
    <n v="0"/>
    <n v="0"/>
    <n v="0"/>
    <n v="0"/>
    <n v="0"/>
    <n v="0"/>
    <n v="0"/>
    <n v="6905.05"/>
    <n v="0"/>
    <n v="0"/>
    <n v="0"/>
    <n v="328.06"/>
    <n v="0"/>
    <n v="0"/>
    <n v="0"/>
    <n v="0"/>
    <n v="0"/>
    <n v="0"/>
    <n v="0"/>
    <n v="0"/>
    <n v="-3157.73"/>
    <n v="0"/>
    <n v="-11174.62"/>
    <n v="0"/>
    <n v="0"/>
    <n v="0"/>
    <n v="0"/>
    <n v="0"/>
    <n v="0"/>
    <n v="0"/>
    <n v="0"/>
    <n v="0"/>
    <x v="2"/>
    <x v="4"/>
    <m/>
  </r>
  <r>
    <x v="4"/>
    <s v="Baxter Springs"/>
    <s v="Electric"/>
    <s v="Municipal Buildings"/>
    <s v="CB-Commercial"/>
    <n v="41324"/>
    <n v="4726.7"/>
    <n v="0"/>
    <n v="1257.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.79"/>
    <n v="0"/>
    <n v="0"/>
    <n v="0"/>
    <n v="0"/>
    <n v="0"/>
    <n v="0"/>
    <n v="0"/>
    <n v="0"/>
    <n v="0"/>
    <n v="0"/>
    <n v="-802.52"/>
    <n v="0"/>
    <n v="0"/>
    <n v="0"/>
    <n v="0"/>
    <n v="0"/>
    <n v="0"/>
    <n v="0"/>
    <n v="0"/>
    <n v="0"/>
    <x v="3"/>
    <x v="1"/>
    <m/>
  </r>
  <r>
    <x v="4"/>
    <s v="Baxter Springs"/>
    <s v="Electric"/>
    <s v="Municipal Buildings"/>
    <s v="GP-General Power"/>
    <n v="10160"/>
    <n v="1500.48"/>
    <n v="0"/>
    <n v="309.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15"/>
    <n v="0"/>
    <n v="0"/>
    <n v="0"/>
    <n v="0"/>
    <n v="0"/>
    <n v="0"/>
    <n v="0"/>
    <n v="0"/>
    <n v="0"/>
    <n v="0"/>
    <n v="-83.72"/>
    <n v="0"/>
    <n v="0"/>
    <n v="0"/>
    <n v="0"/>
    <n v="0"/>
    <n v="0"/>
    <n v="0"/>
    <n v="0"/>
    <n v="0"/>
    <x v="3"/>
    <x v="2"/>
    <m/>
  </r>
  <r>
    <x v="4"/>
    <s v="Baxter Springs"/>
    <s v="Electric"/>
    <s v="Municipal Buildings"/>
    <s v="TEB-Total Electric Bldg"/>
    <n v="1204"/>
    <n v="148.15"/>
    <n v="0"/>
    <n v="36.63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44"/>
    <n v="0"/>
    <n v="0"/>
    <n v="0"/>
    <n v="0"/>
    <n v="0"/>
    <n v="0"/>
    <n v="0"/>
    <n v="0"/>
    <n v="0"/>
    <n v="0"/>
    <n v="-5.94"/>
    <n v="0"/>
    <n v="0"/>
    <n v="0"/>
    <n v="0"/>
    <n v="0"/>
    <n v="0"/>
    <n v="0"/>
    <n v="0"/>
    <n v="0"/>
    <x v="3"/>
    <x v="10"/>
    <m/>
  </r>
  <r>
    <x v="4"/>
    <s v="Baxter Springs"/>
    <s v="Electric"/>
    <s v="Municipal Other Lighting"/>
    <s v="CB-Commercial"/>
    <n v="1531"/>
    <n v="403.26"/>
    <n v="0"/>
    <n v="46.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7"/>
    <n v="0"/>
    <n v="0"/>
    <n v="0"/>
    <n v="0"/>
    <n v="0"/>
    <n v="0"/>
    <n v="0"/>
    <n v="0"/>
    <n v="0"/>
    <n v="0"/>
    <n v="-29.73"/>
    <n v="0"/>
    <n v="0"/>
    <n v="0"/>
    <n v="0"/>
    <n v="0"/>
    <n v="0"/>
    <n v="0"/>
    <n v="0"/>
    <n v="0"/>
    <x v="4"/>
    <x v="1"/>
    <m/>
  </r>
  <r>
    <x v="4"/>
    <s v="Baxter Springs"/>
    <s v="Electric"/>
    <s v="Municipal Other Lighting"/>
    <s v="LS-Special Lighting"/>
    <n v="400"/>
    <n v="65.069999999999993"/>
    <n v="0"/>
    <n v="12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4"/>
    <n v="0"/>
    <n v="0"/>
    <n v="0"/>
    <n v="0"/>
    <n v="0"/>
    <n v="0"/>
    <n v="0"/>
    <n v="0"/>
    <n v="0"/>
    <n v="0"/>
    <n v="-11.71"/>
    <n v="0"/>
    <n v="0"/>
    <n v="0"/>
    <n v="0"/>
    <n v="0"/>
    <n v="0"/>
    <n v="0"/>
    <n v="0"/>
    <n v="0"/>
    <x v="4"/>
    <x v="3"/>
    <m/>
  </r>
  <r>
    <x v="4"/>
    <s v="Baxter Springs"/>
    <s v="Electric"/>
    <s v="Municipal Pumping"/>
    <s v="CB-Commercial"/>
    <n v="67189"/>
    <n v="7277.94"/>
    <n v="0"/>
    <n v="2043.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.84"/>
    <n v="0"/>
    <n v="0"/>
    <n v="0"/>
    <n v="0"/>
    <n v="0"/>
    <n v="0"/>
    <n v="0"/>
    <n v="0"/>
    <n v="0"/>
    <n v="0"/>
    <n v="-1304.81"/>
    <n v="0"/>
    <n v="0"/>
    <n v="0"/>
    <n v="0"/>
    <n v="0"/>
    <n v="0"/>
    <n v="0"/>
    <n v="0"/>
    <n v="0"/>
    <x v="3"/>
    <x v="1"/>
    <m/>
  </r>
  <r>
    <x v="4"/>
    <s v="Baxter Springs"/>
    <s v="Electric"/>
    <s v="Municipal Pumping"/>
    <s v="GP-General Power"/>
    <n v="91984"/>
    <n v="7309.5"/>
    <n v="0"/>
    <n v="2798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.51"/>
    <n v="0"/>
    <n v="0"/>
    <n v="0"/>
    <n v="0"/>
    <n v="0"/>
    <n v="0"/>
    <n v="0"/>
    <n v="0"/>
    <n v="0"/>
    <n v="0"/>
    <n v="-757.94"/>
    <n v="0"/>
    <n v="0"/>
    <n v="0"/>
    <n v="0"/>
    <n v="0"/>
    <n v="0"/>
    <n v="0"/>
    <n v="0"/>
    <n v="0"/>
    <x v="3"/>
    <x v="2"/>
    <m/>
  </r>
  <r>
    <x v="4"/>
    <s v="Baxter Springs"/>
    <s v="Electric"/>
    <s v="Oil Pipeline Pumping"/>
    <s v="PT-Transmission"/>
    <n v="2036000"/>
    <n v="90456.02"/>
    <n v="0"/>
    <n v="54961.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5.76"/>
    <n v="0"/>
    <n v="0"/>
    <n v="0"/>
    <n v="0"/>
    <n v="0"/>
    <n v="0"/>
    <n v="0"/>
    <n v="0"/>
    <n v="0"/>
    <n v="8525.99"/>
    <n v="-11096.2"/>
    <n v="0"/>
    <n v="0"/>
    <n v="0"/>
    <n v="0"/>
    <n v="0"/>
    <n v="0"/>
    <n v="0"/>
    <n v="0"/>
    <n v="0"/>
    <x v="2"/>
    <x v="25"/>
    <m/>
  </r>
  <r>
    <x v="4"/>
    <s v="Baxter Springs"/>
    <s v="Electric"/>
    <s v="Residential"/>
    <s v="RG-Residential"/>
    <n v="3464614"/>
    <n v="285902.28999999998"/>
    <n v="10529.06"/>
    <n v="105412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66.25"/>
    <n v="0"/>
    <n v="0"/>
    <n v="0"/>
    <n v="0"/>
    <n v="0"/>
    <n v="0"/>
    <n v="2279.0700000000002"/>
    <n v="56"/>
    <n v="-4212.8900000000003"/>
    <n v="14685.4"/>
    <n v="-47846.38"/>
    <n v="0"/>
    <n v="0"/>
    <n v="-2294.85"/>
    <n v="0"/>
    <n v="0"/>
    <n v="0"/>
    <n v="0"/>
    <n v="0"/>
    <n v="0"/>
    <x v="0"/>
    <x v="6"/>
    <m/>
  </r>
  <r>
    <x v="4"/>
    <s v="Baxter Springs"/>
    <s v="Electric"/>
    <s v="Residential"/>
    <s v="RH-Residential Total Elec"/>
    <n v="1897120"/>
    <n v="120363.84"/>
    <n v="2522.36"/>
    <n v="57708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97.43"/>
    <n v="0"/>
    <n v="0"/>
    <n v="0"/>
    <n v="0"/>
    <n v="0"/>
    <n v="0"/>
    <n v="755.04"/>
    <n v="16"/>
    <n v="-1204.98"/>
    <n v="4601.05"/>
    <n v="-16296.39"/>
    <n v="0"/>
    <n v="0"/>
    <n v="-480"/>
    <n v="0"/>
    <n v="0"/>
    <n v="0"/>
    <n v="0"/>
    <n v="0"/>
    <n v="0"/>
    <x v="0"/>
    <x v="12"/>
    <m/>
  </r>
  <r>
    <x v="4"/>
    <s v="Baxter Springs"/>
    <s v="Lighting"/>
    <s v="Commercial"/>
    <s v="PL-Private Lighting"/>
    <n v="43127.504000000001"/>
    <n v="8986.9500000000007"/>
    <n v="0"/>
    <n v="1307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09"/>
    <n v="0"/>
    <n v="0"/>
    <n v="0"/>
    <n v="0"/>
    <n v="0"/>
    <n v="0"/>
    <n v="18.510000000000002"/>
    <n v="0"/>
    <n v="-29.96"/>
    <n v="360.37"/>
    <n v="0"/>
    <n v="0"/>
    <n v="0"/>
    <n v="0"/>
    <n v="0"/>
    <n v="0"/>
    <n v="0"/>
    <n v="0"/>
    <n v="0"/>
    <n v="0"/>
    <x v="1"/>
    <x v="7"/>
    <m/>
  </r>
  <r>
    <x v="4"/>
    <s v="Baxter Springs"/>
    <s v="Lighting"/>
    <s v="Industrial"/>
    <s v="PL-Private Lighting"/>
    <n v="1059"/>
    <n v="306.32"/>
    <n v="0"/>
    <n v="31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9"/>
    <n v="0"/>
    <n v="0"/>
    <n v="0"/>
    <n v="0"/>
    <n v="0"/>
    <n v="0"/>
    <n v="0"/>
    <n v="0"/>
    <n v="0"/>
    <n v="31.1"/>
    <n v="0"/>
    <n v="0"/>
    <n v="0"/>
    <n v="0"/>
    <n v="0"/>
    <n v="0"/>
    <n v="0"/>
    <n v="0"/>
    <n v="0"/>
    <n v="0"/>
    <x v="2"/>
    <x v="7"/>
    <m/>
  </r>
  <r>
    <x v="4"/>
    <s v="Baxter Springs"/>
    <s v="Lighting"/>
    <s v="Municipal Other Lighting"/>
    <s v="PL-Private Lighting"/>
    <n v="205"/>
    <n v="52.8"/>
    <n v="0"/>
    <n v="6.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7"/>
    <m/>
  </r>
  <r>
    <x v="4"/>
    <s v="Baxter Springs"/>
    <s v="Lighting"/>
    <s v="Municipal Street Lighting"/>
    <s v="SPL-Municipal St Lighting"/>
    <n v="64599.184000000001"/>
    <n v="5506.1"/>
    <n v="0"/>
    <n v="1774.41"/>
    <n v="0"/>
    <n v="0"/>
    <n v="0"/>
    <n v="0"/>
    <n v="0"/>
    <n v="0"/>
    <n v="0"/>
    <n v="0"/>
    <n v="0"/>
    <n v="0"/>
    <n v="0"/>
    <n v="0"/>
    <n v="0"/>
    <n v="0"/>
    <n v="1032.1600000000001"/>
    <n v="0"/>
    <n v="0"/>
    <n v="0"/>
    <n v="5.81"/>
    <n v="0"/>
    <n v="0"/>
    <n v="0"/>
    <n v="0"/>
    <n v="0"/>
    <n v="0"/>
    <n v="0"/>
    <n v="0"/>
    <n v="0"/>
    <n v="0"/>
    <n v="-1467.7"/>
    <n v="0"/>
    <n v="0"/>
    <n v="0"/>
    <n v="0"/>
    <n v="0"/>
    <n v="0"/>
    <n v="0"/>
    <n v="0"/>
    <n v="0"/>
    <x v="4"/>
    <x v="8"/>
    <m/>
  </r>
  <r>
    <x v="4"/>
    <s v="Baxter Springs"/>
    <s v="Lighting"/>
    <s v="Residential"/>
    <s v="PL-Private Lighting"/>
    <n v="33832.305999999997"/>
    <n v="8341.48"/>
    <n v="0"/>
    <n v="1028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02"/>
    <n v="0"/>
    <n v="0"/>
    <n v="0"/>
    <n v="0"/>
    <n v="0"/>
    <n v="0"/>
    <n v="53.5"/>
    <n v="0"/>
    <n v="-10.44"/>
    <n v="220.91"/>
    <n v="0"/>
    <n v="0"/>
    <n v="0"/>
    <n v="0"/>
    <n v="0"/>
    <n v="0"/>
    <n v="0"/>
    <n v="0"/>
    <n v="0"/>
    <n v="0"/>
    <x v="0"/>
    <x v="7"/>
    <m/>
  </r>
  <r>
    <x v="4"/>
    <s v="Baxter Springs"/>
    <s v="Project Help"/>
    <s v="Residential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  <m/>
  </r>
  <r>
    <x v="4"/>
    <s v="Gravette"/>
    <s v="Electric"/>
    <s v="Commercial"/>
    <s v="CB-Commercial"/>
    <n v="250"/>
    <n v="69.98"/>
    <n v="0"/>
    <n v="7.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8"/>
    <n v="0"/>
    <n v="0"/>
    <n v="0"/>
    <n v="0"/>
    <n v="0"/>
    <n v="0"/>
    <n v="0"/>
    <n v="0"/>
    <n v="0"/>
    <n v="4.57"/>
    <n v="-4.8499999999999996"/>
    <n v="0"/>
    <n v="0"/>
    <n v="0"/>
    <n v="0"/>
    <n v="0"/>
    <n v="0"/>
    <n v="0"/>
    <n v="0"/>
    <n v="0"/>
    <x v="1"/>
    <x v="1"/>
    <m/>
  </r>
  <r>
    <x v="4"/>
    <s v="Gravette"/>
    <s v="Electric"/>
    <s v="Residential"/>
    <s v="RG-Residential"/>
    <n v="15194"/>
    <n v="1199.1500000000001"/>
    <n v="0"/>
    <n v="462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.2"/>
    <n v="0"/>
    <n v="0"/>
    <n v="0"/>
    <n v="0"/>
    <n v="0"/>
    <n v="0"/>
    <n v="10.33"/>
    <n v="0"/>
    <n v="-5.55"/>
    <n v="23.49"/>
    <n v="-209.83"/>
    <n v="0"/>
    <n v="0"/>
    <n v="0"/>
    <n v="0"/>
    <n v="0"/>
    <n v="0"/>
    <n v="0"/>
    <n v="0"/>
    <n v="0"/>
    <x v="0"/>
    <x v="6"/>
    <m/>
  </r>
  <r>
    <x v="4"/>
    <s v="Gravette"/>
    <s v="Electric"/>
    <s v="Residential"/>
    <s v="RH-Residential Total Elec"/>
    <n v="3628"/>
    <n v="220.84"/>
    <n v="0"/>
    <n v="110.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63"/>
    <n v="0"/>
    <n v="0"/>
    <n v="0"/>
    <n v="0"/>
    <n v="0"/>
    <n v="0"/>
    <n v="0"/>
    <n v="0"/>
    <n v="0"/>
    <n v="4.6900000000000004"/>
    <n v="-31.16"/>
    <n v="0"/>
    <n v="0"/>
    <n v="-10"/>
    <n v="0"/>
    <n v="0"/>
    <n v="0"/>
    <n v="0"/>
    <n v="0"/>
    <n v="0"/>
    <x v="0"/>
    <x v="12"/>
    <m/>
  </r>
  <r>
    <x v="4"/>
    <s v="Gravette"/>
    <s v="Lighting"/>
    <s v="Residential"/>
    <s v="PL-Private Lighting"/>
    <n v="31"/>
    <n v="9.44"/>
    <n v="0"/>
    <n v="0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16"/>
    <n v="0"/>
    <n v="0"/>
    <n v="0.14000000000000001"/>
    <n v="0"/>
    <n v="0"/>
    <n v="0"/>
    <n v="0"/>
    <n v="0"/>
    <n v="0"/>
    <n v="0"/>
    <n v="0"/>
    <n v="0"/>
    <n v="0"/>
    <x v="0"/>
    <x v="7"/>
    <m/>
  </r>
  <r>
    <x v="4"/>
    <s v="Neosho"/>
    <s v="Electric"/>
    <s v="Commercial"/>
    <s v="CB-Commercial"/>
    <n v="586"/>
    <n v="129.86000000000001"/>
    <n v="0"/>
    <n v="17.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18"/>
    <n v="0"/>
    <n v="0"/>
    <n v="0"/>
    <n v="0"/>
    <n v="0"/>
    <n v="0"/>
    <n v="3.06"/>
    <n v="0"/>
    <n v="0"/>
    <n v="8.6300000000000008"/>
    <n v="-11.38"/>
    <n v="0"/>
    <n v="0"/>
    <n v="0"/>
    <n v="0"/>
    <n v="0"/>
    <n v="0"/>
    <n v="0"/>
    <n v="0"/>
    <n v="0"/>
    <x v="1"/>
    <x v="1"/>
    <m/>
  </r>
  <r>
    <x v="4"/>
    <s v="Neosho"/>
    <s v="Electric"/>
    <s v="Commercial"/>
    <s v="GP-General Power"/>
    <n v="162000"/>
    <n v="9702.74"/>
    <n v="0"/>
    <n v="4928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.22"/>
    <n v="0"/>
    <n v="0"/>
    <n v="0"/>
    <n v="0"/>
    <n v="0"/>
    <n v="0"/>
    <n v="211.25"/>
    <n v="0"/>
    <n v="0"/>
    <n v="0"/>
    <n v="-1334.88"/>
    <n v="0"/>
    <n v="0"/>
    <n v="0"/>
    <n v="0"/>
    <n v="0"/>
    <n v="0"/>
    <n v="0"/>
    <n v="0"/>
    <n v="0"/>
    <x v="1"/>
    <x v="2"/>
    <m/>
  </r>
  <r>
    <x v="4"/>
    <s v="Neosho"/>
    <s v="Electric"/>
    <s v="Residential"/>
    <s v="RG-Residential"/>
    <n v="9489"/>
    <n v="753.92"/>
    <n v="0"/>
    <n v="288.66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.49"/>
    <n v="0"/>
    <n v="0"/>
    <n v="0"/>
    <n v="0"/>
    <n v="0"/>
    <n v="0"/>
    <n v="10.86"/>
    <n v="0"/>
    <n v="-7.26"/>
    <n v="14.24"/>
    <n v="-131.05000000000001"/>
    <n v="0"/>
    <n v="0"/>
    <n v="0"/>
    <n v="0"/>
    <n v="0"/>
    <n v="0"/>
    <n v="0"/>
    <n v="0"/>
    <n v="0"/>
    <x v="0"/>
    <x v="6"/>
    <m/>
  </r>
  <r>
    <x v="4"/>
    <s v="Neosho"/>
    <s v="Lighting"/>
    <s v="Commercial"/>
    <s v="PL-Private Lighting"/>
    <n v="1436"/>
    <n v="188.32"/>
    <n v="0"/>
    <n v="43.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13"/>
    <n v="0"/>
    <n v="0"/>
    <n v="0"/>
    <n v="0"/>
    <n v="0"/>
    <n v="0"/>
    <n v="3.42"/>
    <n v="0"/>
    <n v="0"/>
    <n v="0"/>
    <n v="0"/>
    <n v="0"/>
    <n v="0"/>
    <n v="0"/>
    <n v="0"/>
    <n v="0"/>
    <n v="0"/>
    <n v="0"/>
    <n v="0"/>
    <n v="0"/>
    <x v="1"/>
    <x v="7"/>
    <m/>
  </r>
  <r>
    <x v="4"/>
    <s v="Neosho"/>
    <s v="Lighting"/>
    <s v="Residential"/>
    <s v="PL-Private Lighting"/>
    <n v="161"/>
    <n v="30.34"/>
    <n v="0"/>
    <n v="4.90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2"/>
    <n v="0"/>
    <n v="0"/>
    <n v="0"/>
    <n v="0"/>
    <n v="0"/>
    <n v="0"/>
    <n v="0.16"/>
    <n v="0"/>
    <n v="0"/>
    <n v="0.49"/>
    <n v="0"/>
    <n v="0"/>
    <n v="0"/>
    <n v="0"/>
    <n v="0"/>
    <n v="0"/>
    <n v="0"/>
    <n v="0"/>
    <n v="0"/>
    <n v="0"/>
    <x v="0"/>
    <x v="7"/>
    <m/>
  </r>
  <r>
    <x v="3"/>
    <m/>
    <m/>
    <s v="Residential"/>
    <s v="RG-Residential"/>
    <n v="-98115"/>
    <n v="-10374.68"/>
    <n v="-67.62"/>
    <n v="147.16999999999999"/>
    <m/>
    <m/>
    <m/>
    <m/>
    <m/>
    <m/>
    <n v="-38.270000000000003"/>
    <m/>
    <m/>
    <m/>
    <m/>
    <m/>
    <m/>
    <m/>
    <m/>
    <m/>
    <m/>
    <m/>
    <m/>
    <m/>
    <m/>
    <m/>
    <m/>
    <m/>
    <m/>
    <m/>
    <m/>
    <m/>
    <n v="0"/>
    <n v="506.27"/>
    <m/>
    <m/>
    <m/>
    <m/>
    <m/>
    <n v="0"/>
    <n v="0"/>
    <n v="0"/>
    <n v="0"/>
    <x v="0"/>
    <x v="6"/>
    <m/>
  </r>
  <r>
    <x v="3"/>
    <m/>
    <m/>
    <s v="Residential"/>
    <s v="RG-Residential"/>
    <n v="-97076"/>
    <n v="-10264.82"/>
    <n v="-64.75"/>
    <n v="145.61000000000001"/>
    <m/>
    <m/>
    <m/>
    <m/>
    <m/>
    <m/>
    <n v="-37.86"/>
    <m/>
    <m/>
    <m/>
    <m/>
    <m/>
    <m/>
    <m/>
    <m/>
    <m/>
    <m/>
    <m/>
    <m/>
    <m/>
    <m/>
    <m/>
    <m/>
    <m/>
    <m/>
    <m/>
    <m/>
    <m/>
    <n v="0"/>
    <n v="500.91"/>
    <m/>
    <m/>
    <m/>
    <m/>
    <m/>
    <m/>
    <m/>
    <m/>
    <m/>
    <x v="0"/>
    <x v="6"/>
    <m/>
  </r>
  <r>
    <x v="3"/>
    <m/>
    <m/>
    <s v="Residential"/>
    <s v="RG-Residential"/>
    <n v="-99603"/>
    <n v="-10559.62"/>
    <m/>
    <n v="149.4"/>
    <m/>
    <m/>
    <m/>
    <m/>
    <m/>
    <m/>
    <n v="-38.85"/>
    <m/>
    <m/>
    <m/>
    <m/>
    <m/>
    <m/>
    <m/>
    <m/>
    <m/>
    <m/>
    <m/>
    <m/>
    <m/>
    <m/>
    <m/>
    <m/>
    <m/>
    <m/>
    <m/>
    <m/>
    <m/>
    <n v="0"/>
    <n v="513.95000000000005"/>
    <m/>
    <m/>
    <m/>
    <m/>
    <m/>
    <m/>
    <m/>
    <m/>
    <m/>
    <x v="0"/>
    <x v="6"/>
    <m/>
  </r>
  <r>
    <x v="3"/>
    <m/>
    <m/>
    <s v="Residential"/>
    <s v="RG-Residential"/>
    <n v="-99765"/>
    <n v="-10563.53"/>
    <n v="-79.099999999999994"/>
    <n v="149.65"/>
    <m/>
    <m/>
    <m/>
    <m/>
    <m/>
    <m/>
    <n v="-38.909999999999997"/>
    <m/>
    <m/>
    <m/>
    <m/>
    <m/>
    <m/>
    <m/>
    <m/>
    <m/>
    <m/>
    <m/>
    <m/>
    <m/>
    <m/>
    <m/>
    <m/>
    <m/>
    <m/>
    <m/>
    <m/>
    <m/>
    <n v="0"/>
    <n v="514.78"/>
    <m/>
    <m/>
    <m/>
    <m/>
    <m/>
    <m/>
    <m/>
    <m/>
    <m/>
    <x v="0"/>
    <x v="6"/>
    <m/>
  </r>
  <r>
    <x v="3"/>
    <m/>
    <m/>
    <s v="Residential"/>
    <s v="RG-Residential"/>
    <n v="-98279"/>
    <n v="-10392.030000000001"/>
    <n v="-391.03"/>
    <n v="147.41999999999999"/>
    <m/>
    <m/>
    <m/>
    <m/>
    <m/>
    <m/>
    <n v="-38.32"/>
    <m/>
    <m/>
    <m/>
    <m/>
    <m/>
    <m/>
    <m/>
    <m/>
    <m/>
    <m/>
    <m/>
    <m/>
    <m/>
    <m/>
    <m/>
    <m/>
    <m/>
    <m/>
    <m/>
    <m/>
    <m/>
    <n v="0"/>
    <n v="507.12"/>
    <m/>
    <m/>
    <m/>
    <m/>
    <m/>
    <m/>
    <m/>
    <m/>
    <m/>
    <x v="0"/>
    <x v="6"/>
    <m/>
  </r>
  <r>
    <x v="3"/>
    <m/>
    <m/>
    <s v="Residential"/>
    <s v="RG-Residential"/>
    <n v="-40130"/>
    <n v="-4270.9399999999996"/>
    <m/>
    <n v="-17.64"/>
    <m/>
    <m/>
    <m/>
    <m/>
    <m/>
    <m/>
    <n v="-15.65"/>
    <m/>
    <m/>
    <m/>
    <m/>
    <m/>
    <m/>
    <m/>
    <m/>
    <m/>
    <m/>
    <m/>
    <m/>
    <m/>
    <m/>
    <m/>
    <m/>
    <m/>
    <m/>
    <m/>
    <m/>
    <m/>
    <n v="0"/>
    <n v="207.07"/>
    <m/>
    <m/>
    <m/>
    <m/>
    <m/>
    <m/>
    <m/>
    <m/>
    <m/>
    <x v="0"/>
    <x v="6"/>
    <m/>
  </r>
  <r>
    <x v="4"/>
    <m/>
    <m/>
    <s v="Residential"/>
    <s v="RG-Residential"/>
    <n v="-98419"/>
    <n v="-6254.53"/>
    <m/>
    <n v="-2994.01"/>
    <m/>
    <m/>
    <m/>
    <m/>
    <m/>
    <m/>
    <m/>
    <m/>
    <m/>
    <m/>
    <m/>
    <m/>
    <m/>
    <m/>
    <m/>
    <m/>
    <m/>
    <m/>
    <n v="-98.42"/>
    <m/>
    <m/>
    <m/>
    <m/>
    <m/>
    <m/>
    <m/>
    <m/>
    <m/>
    <n v="0"/>
    <n v="1359.17"/>
    <m/>
    <m/>
    <m/>
    <m/>
    <m/>
    <m/>
    <m/>
    <m/>
    <m/>
    <x v="0"/>
    <x v="6"/>
    <m/>
  </r>
  <r>
    <x v="2"/>
    <m/>
    <m/>
    <s v="Municipal Other Lighting"/>
    <s v="CB-Commercial"/>
    <n v="-90000"/>
    <n v="-7436.7"/>
    <m/>
    <m/>
    <m/>
    <m/>
    <m/>
    <m/>
    <m/>
    <m/>
    <m/>
    <m/>
    <n v="0"/>
    <m/>
    <m/>
    <n v="-118.8"/>
    <m/>
    <m/>
    <m/>
    <m/>
    <m/>
    <m/>
    <m/>
    <m/>
    <m/>
    <m/>
    <m/>
    <m/>
    <m/>
    <m/>
    <m/>
    <m/>
    <n v="0"/>
    <m/>
    <m/>
    <n v="-966.6"/>
    <m/>
    <m/>
    <m/>
    <m/>
    <m/>
    <m/>
    <m/>
    <x v="4"/>
    <x v="1"/>
    <m/>
  </r>
  <r>
    <x v="3"/>
    <m/>
    <m/>
    <s v="Municipal Street Lighting"/>
    <s v="CB-Commercial"/>
    <n v="-98378"/>
    <n v="-11647.63"/>
    <m/>
    <n v="147.56"/>
    <m/>
    <m/>
    <m/>
    <m/>
    <m/>
    <m/>
    <n v="-69.849999999999994"/>
    <m/>
    <m/>
    <m/>
    <m/>
    <m/>
    <m/>
    <m/>
    <m/>
    <m/>
    <m/>
    <m/>
    <m/>
    <m/>
    <m/>
    <m/>
    <m/>
    <m/>
    <m/>
    <m/>
    <m/>
    <m/>
    <n v="0"/>
    <n v="493.85"/>
    <m/>
    <m/>
    <m/>
    <m/>
    <m/>
    <m/>
    <m/>
    <m/>
    <m/>
    <x v="4"/>
    <x v="1"/>
    <m/>
  </r>
  <r>
    <x v="3"/>
    <m/>
    <m/>
    <s v="Municipal Other Lighting"/>
    <s v="CB-Commercial"/>
    <n v="-95646"/>
    <n v="-11322.57"/>
    <m/>
    <n v="143.47"/>
    <m/>
    <m/>
    <m/>
    <m/>
    <m/>
    <m/>
    <n v="-67.91"/>
    <m/>
    <m/>
    <m/>
    <m/>
    <m/>
    <m/>
    <m/>
    <m/>
    <m/>
    <m/>
    <m/>
    <m/>
    <m/>
    <m/>
    <m/>
    <m/>
    <m/>
    <m/>
    <m/>
    <m/>
    <m/>
    <n v="0"/>
    <n v="480.15"/>
    <m/>
    <m/>
    <m/>
    <m/>
    <m/>
    <m/>
    <m/>
    <m/>
    <m/>
    <x v="4"/>
    <x v="1"/>
    <m/>
  </r>
  <r>
    <x v="3"/>
    <m/>
    <m/>
    <s v="Residential"/>
    <s v="RG-Residential"/>
    <n v="-98625"/>
    <n v="-10428.61"/>
    <n v="-70.209999999999994"/>
    <n v="147.93"/>
    <m/>
    <m/>
    <m/>
    <m/>
    <m/>
    <m/>
    <n v="-38.47"/>
    <m/>
    <m/>
    <m/>
    <m/>
    <m/>
    <m/>
    <m/>
    <m/>
    <m/>
    <m/>
    <m/>
    <m/>
    <m/>
    <m/>
    <m/>
    <m/>
    <m/>
    <m/>
    <m/>
    <m/>
    <m/>
    <n v="0"/>
    <n v="508.91"/>
    <m/>
    <m/>
    <m/>
    <m/>
    <m/>
    <m/>
    <m/>
    <m/>
    <m/>
    <x v="0"/>
    <x v="6"/>
    <m/>
  </r>
  <r>
    <x v="3"/>
    <m/>
    <m/>
    <s v="Residential"/>
    <s v="RG-Residential"/>
    <n v="-99240"/>
    <n v="-10497.31"/>
    <n v="-493.75"/>
    <n v="148.86000000000001"/>
    <m/>
    <m/>
    <m/>
    <m/>
    <m/>
    <m/>
    <n v="-38.700000000000003"/>
    <m/>
    <m/>
    <m/>
    <m/>
    <m/>
    <m/>
    <m/>
    <m/>
    <m/>
    <m/>
    <m/>
    <m/>
    <m/>
    <m/>
    <m/>
    <m/>
    <m/>
    <m/>
    <m/>
    <m/>
    <m/>
    <n v="0"/>
    <n v="512.08000000000004"/>
    <m/>
    <m/>
    <m/>
    <m/>
    <m/>
    <m/>
    <m/>
    <m/>
    <m/>
    <x v="0"/>
    <x v="6"/>
    <m/>
  </r>
  <r>
    <x v="3"/>
    <m/>
    <m/>
    <s v="Residential"/>
    <s v="RG-Residential"/>
    <n v="-97937"/>
    <n v="-10370.02"/>
    <n v="-79.03"/>
    <n v="146.9"/>
    <m/>
    <m/>
    <m/>
    <m/>
    <m/>
    <m/>
    <n v="-38.19"/>
    <m/>
    <m/>
    <m/>
    <m/>
    <m/>
    <m/>
    <m/>
    <m/>
    <m/>
    <m/>
    <m/>
    <m/>
    <m/>
    <m/>
    <m/>
    <m/>
    <m/>
    <m/>
    <m/>
    <m/>
    <m/>
    <n v="0"/>
    <n v="505.36"/>
    <m/>
    <m/>
    <m/>
    <m/>
    <m/>
    <m/>
    <m/>
    <m/>
    <m/>
    <x v="0"/>
    <x v="6"/>
    <m/>
  </r>
  <r>
    <x v="3"/>
    <m/>
    <m/>
    <s v="Residential"/>
    <s v="RG-Residential"/>
    <n v="-96401"/>
    <n v="-10208.040000000001"/>
    <n v="-480.18"/>
    <n v="144.6"/>
    <m/>
    <m/>
    <m/>
    <m/>
    <m/>
    <m/>
    <n v="-37.6"/>
    <m/>
    <m/>
    <m/>
    <m/>
    <m/>
    <m/>
    <m/>
    <m/>
    <m/>
    <m/>
    <m/>
    <m/>
    <m/>
    <m/>
    <m/>
    <m/>
    <m/>
    <m/>
    <m/>
    <m/>
    <m/>
    <n v="0"/>
    <n v="497.43"/>
    <m/>
    <m/>
    <m/>
    <m/>
    <m/>
    <m/>
    <m/>
    <m/>
    <m/>
    <x v="0"/>
    <x v="6"/>
    <m/>
  </r>
  <r>
    <x v="3"/>
    <m/>
    <m/>
    <s v="Residential"/>
    <s v="RG-Residential"/>
    <n v="-97957"/>
    <n v="-10357.98"/>
    <n v="-389.75"/>
    <n v="146.93"/>
    <m/>
    <m/>
    <m/>
    <m/>
    <m/>
    <m/>
    <n v="-38.21"/>
    <m/>
    <m/>
    <m/>
    <m/>
    <m/>
    <m/>
    <m/>
    <m/>
    <m/>
    <m/>
    <m/>
    <m/>
    <m/>
    <m/>
    <m/>
    <m/>
    <m/>
    <m/>
    <m/>
    <m/>
    <m/>
    <n v="0"/>
    <n v="505.45"/>
    <m/>
    <m/>
    <m/>
    <m/>
    <m/>
    <m/>
    <m/>
    <m/>
    <m/>
    <x v="0"/>
    <x v="6"/>
    <m/>
  </r>
  <r>
    <x v="3"/>
    <m/>
    <m/>
    <s v="Residential"/>
    <s v="RG-Residential"/>
    <n v="-99732"/>
    <n v="-10559.75"/>
    <n v="-496.72"/>
    <n v="149.6"/>
    <m/>
    <m/>
    <m/>
    <m/>
    <m/>
    <m/>
    <n v="-38.89"/>
    <m/>
    <m/>
    <m/>
    <m/>
    <m/>
    <m/>
    <m/>
    <m/>
    <m/>
    <m/>
    <m/>
    <m/>
    <m/>
    <m/>
    <m/>
    <m/>
    <m/>
    <m/>
    <m/>
    <m/>
    <m/>
    <n v="0"/>
    <n v="514.62"/>
    <m/>
    <m/>
    <m/>
    <m/>
    <m/>
    <m/>
    <m/>
    <m/>
    <m/>
    <x v="0"/>
    <x v="6"/>
    <m/>
  </r>
  <r>
    <x v="3"/>
    <m/>
    <m/>
    <s v="Commercial"/>
    <s v="CB-Commercial"/>
    <n v="-98919"/>
    <n v="-11710.03"/>
    <n v="-70.28"/>
    <n v="148.38"/>
    <m/>
    <m/>
    <m/>
    <m/>
    <m/>
    <m/>
    <n v="-70.23"/>
    <m/>
    <m/>
    <m/>
    <m/>
    <m/>
    <m/>
    <m/>
    <m/>
    <m/>
    <m/>
    <m/>
    <m/>
    <m/>
    <m/>
    <m/>
    <m/>
    <m/>
    <m/>
    <m/>
    <m/>
    <m/>
    <n v="0"/>
    <n v="496.57"/>
    <m/>
    <m/>
    <m/>
    <m/>
    <m/>
    <m/>
    <m/>
    <m/>
    <m/>
    <x v="1"/>
    <x v="1"/>
    <m/>
  </r>
  <r>
    <x v="3"/>
    <m/>
    <m/>
    <s v="Residential"/>
    <s v="RG-Residential"/>
    <n v="-99391"/>
    <n v="-10522.43"/>
    <n v="-494.96"/>
    <n v="149.09"/>
    <m/>
    <m/>
    <m/>
    <m/>
    <m/>
    <m/>
    <n v="-38.76"/>
    <m/>
    <m/>
    <m/>
    <m/>
    <m/>
    <m/>
    <m/>
    <m/>
    <m/>
    <m/>
    <m/>
    <m/>
    <m/>
    <m/>
    <m/>
    <m/>
    <m/>
    <m/>
    <m/>
    <m/>
    <m/>
    <n v="0"/>
    <n v="512.85"/>
    <m/>
    <m/>
    <m/>
    <m/>
    <m/>
    <m/>
    <m/>
    <m/>
    <m/>
    <x v="0"/>
    <x v="6"/>
    <m/>
  </r>
  <r>
    <x v="3"/>
    <m/>
    <m/>
    <s v="Residential"/>
    <s v="RG-Residential"/>
    <n v="-99768"/>
    <n v="-10562.3"/>
    <n v="-496.83"/>
    <n v="149.66999999999999"/>
    <m/>
    <m/>
    <m/>
    <m/>
    <m/>
    <m/>
    <n v="-38.909999999999997"/>
    <m/>
    <m/>
    <m/>
    <m/>
    <m/>
    <m/>
    <m/>
    <m/>
    <m/>
    <m/>
    <m/>
    <m/>
    <m/>
    <m/>
    <m/>
    <m/>
    <m/>
    <m/>
    <m/>
    <m/>
    <m/>
    <n v="0"/>
    <n v="514.85"/>
    <m/>
    <m/>
    <m/>
    <m/>
    <m/>
    <m/>
    <m/>
    <m/>
    <m/>
    <x v="0"/>
    <x v="6"/>
    <m/>
  </r>
  <r>
    <x v="3"/>
    <m/>
    <m/>
    <s v="Residential"/>
    <s v="RG-Residential"/>
    <n v="-99369"/>
    <n v="-10507.97"/>
    <n v="-74.650000000000006"/>
    <n v="149.05000000000001"/>
    <m/>
    <m/>
    <m/>
    <m/>
    <m/>
    <m/>
    <n v="-38.76"/>
    <m/>
    <m/>
    <m/>
    <m/>
    <m/>
    <m/>
    <m/>
    <m/>
    <m/>
    <m/>
    <m/>
    <m/>
    <m/>
    <m/>
    <m/>
    <m/>
    <m/>
    <m/>
    <m/>
    <m/>
    <m/>
    <n v="0"/>
    <n v="512.75"/>
    <m/>
    <m/>
    <m/>
    <m/>
    <m/>
    <m/>
    <m/>
    <m/>
    <m/>
    <x v="0"/>
    <x v="6"/>
    <m/>
  </r>
  <r>
    <x v="3"/>
    <m/>
    <m/>
    <s v="Residential"/>
    <s v="RG-Residential"/>
    <n v="-98989"/>
    <n v="-10467.09"/>
    <n v="-393.86"/>
    <n v="148.49"/>
    <m/>
    <m/>
    <m/>
    <m/>
    <m/>
    <m/>
    <n v="-38.61"/>
    <m/>
    <m/>
    <m/>
    <m/>
    <m/>
    <m/>
    <m/>
    <m/>
    <m/>
    <m/>
    <m/>
    <m/>
    <m/>
    <m/>
    <m/>
    <m/>
    <m/>
    <m/>
    <m/>
    <m/>
    <m/>
    <n v="0"/>
    <n v="510.78"/>
    <m/>
    <m/>
    <m/>
    <m/>
    <m/>
    <m/>
    <m/>
    <m/>
    <m/>
    <x v="0"/>
    <x v="6"/>
    <m/>
  </r>
  <r>
    <x v="3"/>
    <m/>
    <m/>
    <s v="Residential"/>
    <s v="RG-Residential"/>
    <n v="-98947"/>
    <n v="-10462.66"/>
    <n v="-492.12"/>
    <n v="148.41999999999999"/>
    <m/>
    <m/>
    <m/>
    <m/>
    <m/>
    <m/>
    <n v="-38.58"/>
    <m/>
    <m/>
    <m/>
    <m/>
    <m/>
    <m/>
    <m/>
    <m/>
    <m/>
    <m/>
    <m/>
    <m/>
    <m/>
    <m/>
    <m/>
    <m/>
    <m/>
    <m/>
    <m/>
    <m/>
    <m/>
    <n v="0"/>
    <n v="510.56"/>
    <m/>
    <m/>
    <m/>
    <m/>
    <m/>
    <m/>
    <m/>
    <m/>
    <m/>
    <x v="0"/>
    <x v="6"/>
    <m/>
  </r>
  <r>
    <x v="3"/>
    <m/>
    <m/>
    <s v="Residential"/>
    <s v="RG-Residential"/>
    <n v="-99298"/>
    <n v="-10499.87"/>
    <n v="-74.459999999999994"/>
    <n v="148.94999999999999"/>
    <m/>
    <m/>
    <m/>
    <m/>
    <m/>
    <m/>
    <n v="-38.729999999999997"/>
    <m/>
    <m/>
    <m/>
    <m/>
    <m/>
    <m/>
    <m/>
    <m/>
    <m/>
    <m/>
    <m/>
    <m/>
    <m/>
    <m/>
    <m/>
    <m/>
    <m/>
    <m/>
    <m/>
    <m/>
    <m/>
    <n v="0"/>
    <n v="512.37"/>
    <m/>
    <m/>
    <m/>
    <m/>
    <m/>
    <m/>
    <m/>
    <m/>
    <m/>
    <x v="0"/>
    <x v="6"/>
    <m/>
  </r>
  <r>
    <x v="3"/>
    <m/>
    <m/>
    <s v="Commercial"/>
    <s v="CB-Commercial"/>
    <n v="-65647"/>
    <n v="-7771.29"/>
    <m/>
    <n v="98.47"/>
    <m/>
    <m/>
    <m/>
    <m/>
    <m/>
    <m/>
    <n v="-46.61"/>
    <m/>
    <m/>
    <m/>
    <m/>
    <m/>
    <m/>
    <m/>
    <m/>
    <m/>
    <m/>
    <m/>
    <m/>
    <m/>
    <m/>
    <m/>
    <m/>
    <m/>
    <m/>
    <m/>
    <m/>
    <m/>
    <n v="0"/>
    <n v="329.55"/>
    <m/>
    <m/>
    <m/>
    <m/>
    <m/>
    <m/>
    <m/>
    <m/>
    <m/>
    <x v="1"/>
    <x v="1"/>
    <m/>
  </r>
  <r>
    <x v="3"/>
    <m/>
    <m/>
    <s v="Residential"/>
    <s v="RG-Residential"/>
    <n v="-98109"/>
    <n v="-10374.049999999999"/>
    <n v="-73.83"/>
    <n v="147.16"/>
    <m/>
    <m/>
    <m/>
    <m/>
    <m/>
    <m/>
    <n v="-38.26"/>
    <m/>
    <m/>
    <m/>
    <m/>
    <m/>
    <m/>
    <m/>
    <m/>
    <m/>
    <m/>
    <m/>
    <m/>
    <m/>
    <m/>
    <m/>
    <m/>
    <m/>
    <m/>
    <m/>
    <m/>
    <m/>
    <n v="0"/>
    <n v="506.24"/>
    <m/>
    <m/>
    <m/>
    <m/>
    <m/>
    <m/>
    <m/>
    <m/>
    <m/>
    <x v="0"/>
    <x v="6"/>
    <m/>
  </r>
  <r>
    <x v="3"/>
    <m/>
    <m/>
    <s v="Commercial"/>
    <s v="CB-Commercial"/>
    <n v="-99602"/>
    <n v="-11798.11"/>
    <n v="-560.97"/>
    <n v="149.4"/>
    <m/>
    <m/>
    <m/>
    <m/>
    <m/>
    <m/>
    <n v="-70.72"/>
    <m/>
    <m/>
    <m/>
    <m/>
    <m/>
    <m/>
    <m/>
    <m/>
    <m/>
    <m/>
    <m/>
    <m/>
    <m/>
    <m/>
    <m/>
    <m/>
    <m/>
    <m/>
    <m/>
    <m/>
    <m/>
    <n v="0"/>
    <n v="500"/>
    <m/>
    <m/>
    <m/>
    <m/>
    <m/>
    <m/>
    <m/>
    <m/>
    <m/>
    <x v="1"/>
    <x v="1"/>
    <m/>
  </r>
  <r>
    <x v="3"/>
    <m/>
    <m/>
    <s v="Commercial"/>
    <s v="CB-Commercial"/>
    <n v="-99980"/>
    <n v="-11844.95"/>
    <n v="-450.56"/>
    <n v="149.97"/>
    <m/>
    <m/>
    <m/>
    <m/>
    <m/>
    <m/>
    <n v="-70.989999999999995"/>
    <m/>
    <m/>
    <m/>
    <m/>
    <m/>
    <m/>
    <m/>
    <m/>
    <m/>
    <m/>
    <m/>
    <m/>
    <m/>
    <m/>
    <m/>
    <m/>
    <m/>
    <m/>
    <m/>
    <m/>
    <m/>
    <n v="0"/>
    <n v="501.9"/>
    <m/>
    <m/>
    <m/>
    <m/>
    <m/>
    <m/>
    <m/>
    <m/>
    <m/>
    <x v="1"/>
    <x v="1"/>
    <m/>
  </r>
  <r>
    <x v="3"/>
    <m/>
    <m/>
    <s v="Commercial"/>
    <s v="CB-Commercial"/>
    <n v="-99984"/>
    <n v="-11845.32"/>
    <m/>
    <n v="149.97999999999999"/>
    <m/>
    <m/>
    <m/>
    <m/>
    <m/>
    <m/>
    <n v="-70.98"/>
    <m/>
    <m/>
    <m/>
    <m/>
    <m/>
    <m/>
    <m/>
    <m/>
    <m/>
    <m/>
    <m/>
    <m/>
    <m/>
    <m/>
    <m/>
    <m/>
    <m/>
    <m/>
    <m/>
    <m/>
    <m/>
    <n v="0"/>
    <n v="501.92"/>
    <m/>
    <m/>
    <m/>
    <m/>
    <m/>
    <m/>
    <m/>
    <m/>
    <m/>
    <x v="1"/>
    <x v="1"/>
    <m/>
  </r>
  <r>
    <x v="4"/>
    <m/>
    <m/>
    <s v="Residential"/>
    <s v="RG-Residential"/>
    <n v="-98974"/>
    <n v="-6289.8"/>
    <n v="-375.98"/>
    <n v="-3010.89"/>
    <m/>
    <m/>
    <m/>
    <m/>
    <m/>
    <m/>
    <m/>
    <m/>
    <m/>
    <m/>
    <m/>
    <m/>
    <m/>
    <m/>
    <m/>
    <m/>
    <m/>
    <m/>
    <n v="-98.97"/>
    <m/>
    <m/>
    <m/>
    <m/>
    <m/>
    <m/>
    <m/>
    <m/>
    <m/>
    <n v="0"/>
    <n v="1366.83"/>
    <m/>
    <m/>
    <m/>
    <m/>
    <m/>
    <m/>
    <m/>
    <m/>
    <m/>
    <x v="0"/>
    <x v="6"/>
    <m/>
  </r>
  <r>
    <x v="3"/>
    <m/>
    <m/>
    <s v="Residential"/>
    <s v="RG-Residential"/>
    <n v="-99900"/>
    <n v="-10576.52"/>
    <n v="-398"/>
    <n v="149.85"/>
    <m/>
    <m/>
    <m/>
    <m/>
    <m/>
    <m/>
    <n v="-38.97"/>
    <m/>
    <m/>
    <m/>
    <m/>
    <m/>
    <m/>
    <m/>
    <m/>
    <m/>
    <m/>
    <m/>
    <m/>
    <m/>
    <m/>
    <m/>
    <m/>
    <m/>
    <m/>
    <m/>
    <m/>
    <m/>
    <n v="0"/>
    <n v="515.48"/>
    <m/>
    <m/>
    <m/>
    <m/>
    <m/>
    <m/>
    <m/>
    <m/>
    <m/>
    <x v="0"/>
    <x v="6"/>
    <m/>
  </r>
  <r>
    <x v="3"/>
    <m/>
    <m/>
    <s v="Residential"/>
    <s v="RG-Residential"/>
    <n v="-99502"/>
    <n v="-10524.58"/>
    <n v="-75.48"/>
    <n v="149.25"/>
    <m/>
    <m/>
    <m/>
    <m/>
    <m/>
    <m/>
    <n v="-38.81"/>
    <m/>
    <m/>
    <m/>
    <m/>
    <m/>
    <m/>
    <m/>
    <m/>
    <m/>
    <m/>
    <m/>
    <m/>
    <m/>
    <m/>
    <m/>
    <m/>
    <m/>
    <m/>
    <m/>
    <m/>
    <m/>
    <n v="0"/>
    <n v="513.42999999999995"/>
    <m/>
    <m/>
    <m/>
    <m/>
    <m/>
    <m/>
    <m/>
    <m/>
    <m/>
    <x v="0"/>
    <x v="6"/>
    <m/>
  </r>
  <r>
    <x v="3"/>
    <m/>
    <m/>
    <s v="Residential"/>
    <s v="RG-Residential"/>
    <n v="-99931"/>
    <n v="-10580.04"/>
    <n v="-497.68"/>
    <n v="149.88999999999999"/>
    <m/>
    <m/>
    <m/>
    <m/>
    <m/>
    <m/>
    <n v="-38.97"/>
    <m/>
    <m/>
    <m/>
    <m/>
    <m/>
    <m/>
    <m/>
    <m/>
    <m/>
    <m/>
    <m/>
    <m/>
    <m/>
    <m/>
    <m/>
    <m/>
    <m/>
    <m/>
    <m/>
    <m/>
    <m/>
    <n v="0"/>
    <n v="515.64"/>
    <m/>
    <m/>
    <m/>
    <m/>
    <m/>
    <m/>
    <m/>
    <m/>
    <m/>
    <x v="0"/>
    <x v="6"/>
    <m/>
  </r>
  <r>
    <x v="3"/>
    <m/>
    <m/>
    <s v="Commercial"/>
    <s v="CB-Commercial"/>
    <n v="-99667"/>
    <n v="-11806.64"/>
    <n v="-77.8"/>
    <n v="149.5"/>
    <m/>
    <m/>
    <m/>
    <m/>
    <m/>
    <m/>
    <n v="-70.760000000000005"/>
    <m/>
    <m/>
    <m/>
    <m/>
    <m/>
    <m/>
    <m/>
    <m/>
    <m/>
    <m/>
    <m/>
    <m/>
    <m/>
    <m/>
    <m/>
    <m/>
    <m/>
    <m/>
    <m/>
    <m/>
    <m/>
    <n v="0"/>
    <n v="500.33"/>
    <m/>
    <m/>
    <m/>
    <m/>
    <m/>
    <m/>
    <m/>
    <m/>
    <m/>
    <x v="1"/>
    <x v="1"/>
    <m/>
  </r>
  <r>
    <x v="3"/>
    <m/>
    <m/>
    <s v="Commercial"/>
    <s v="CB-Commercial"/>
    <n v="-99946"/>
    <n v="-11840.8"/>
    <n v="-78.48"/>
    <n v="149.91999999999999"/>
    <m/>
    <m/>
    <m/>
    <m/>
    <m/>
    <m/>
    <n v="-70.959999999999994"/>
    <m/>
    <m/>
    <m/>
    <m/>
    <m/>
    <m/>
    <m/>
    <m/>
    <m/>
    <m/>
    <m/>
    <m/>
    <m/>
    <m/>
    <m/>
    <m/>
    <m/>
    <m/>
    <m/>
    <m/>
    <m/>
    <n v="0"/>
    <n v="501.72"/>
    <m/>
    <m/>
    <m/>
    <m/>
    <m/>
    <m/>
    <m/>
    <m/>
    <m/>
    <x v="1"/>
    <x v="1"/>
    <m/>
  </r>
  <r>
    <x v="3"/>
    <m/>
    <m/>
    <s v="Commercial"/>
    <s v="CB-Commercial"/>
    <n v="-99107"/>
    <n v="-11732.28"/>
    <n v="-446.26"/>
    <n v="148.66"/>
    <m/>
    <m/>
    <m/>
    <m/>
    <m/>
    <m/>
    <n v="-70.37"/>
    <m/>
    <m/>
    <m/>
    <m/>
    <m/>
    <m/>
    <m/>
    <m/>
    <m/>
    <m/>
    <m/>
    <m/>
    <m/>
    <m/>
    <m/>
    <m/>
    <m/>
    <m/>
    <m/>
    <m/>
    <m/>
    <n v="0"/>
    <n v="497.51"/>
    <m/>
    <m/>
    <m/>
    <m/>
    <m/>
    <m/>
    <m/>
    <m/>
    <m/>
    <x v="1"/>
    <x v="1"/>
    <m/>
  </r>
  <r>
    <x v="3"/>
    <m/>
    <m/>
    <s v="Residential"/>
    <s v="RG-Residential"/>
    <n v="-99871"/>
    <n v="-10574.32"/>
    <n v="-497.41"/>
    <n v="149.81"/>
    <m/>
    <m/>
    <m/>
    <m/>
    <m/>
    <m/>
    <n v="-38.950000000000003"/>
    <m/>
    <m/>
    <m/>
    <m/>
    <m/>
    <m/>
    <m/>
    <m/>
    <m/>
    <m/>
    <m/>
    <m/>
    <m/>
    <m/>
    <m/>
    <m/>
    <m/>
    <m/>
    <m/>
    <m/>
    <m/>
    <n v="0"/>
    <n v="515.34"/>
    <m/>
    <m/>
    <m/>
    <m/>
    <m/>
    <m/>
    <m/>
    <m/>
    <m/>
    <x v="0"/>
    <x v="6"/>
    <m/>
  </r>
  <r>
    <x v="3"/>
    <m/>
    <m/>
    <s v="Industrial"/>
    <s v="CB-Commercial"/>
    <n v="-59993400"/>
    <n v="-7102018.6900000004"/>
    <n v="-270138.28999999998"/>
    <n v="89990.1"/>
    <m/>
    <m/>
    <m/>
    <m/>
    <m/>
    <m/>
    <n v="-42595.32"/>
    <m/>
    <m/>
    <m/>
    <m/>
    <m/>
    <m/>
    <m/>
    <m/>
    <m/>
    <m/>
    <m/>
    <m/>
    <m/>
    <m/>
    <m/>
    <m/>
    <m/>
    <m/>
    <m/>
    <m/>
    <m/>
    <n v="0"/>
    <n v="301166.87"/>
    <m/>
    <m/>
    <m/>
    <m/>
    <m/>
    <m/>
    <m/>
    <m/>
    <m/>
    <x v="2"/>
    <x v="1"/>
    <m/>
  </r>
  <r>
    <x v="3"/>
    <m/>
    <m/>
    <s v="Residential"/>
    <s v="RG-Residential"/>
    <n v="-99216"/>
    <n v="-10498.69"/>
    <n v="-76.89"/>
    <n v="148.83000000000001"/>
    <m/>
    <m/>
    <m/>
    <m/>
    <m/>
    <m/>
    <n v="-38.700000000000003"/>
    <m/>
    <m/>
    <m/>
    <m/>
    <m/>
    <m/>
    <m/>
    <m/>
    <m/>
    <m/>
    <m/>
    <m/>
    <m/>
    <m/>
    <m/>
    <m/>
    <m/>
    <m/>
    <m/>
    <m/>
    <m/>
    <n v="0"/>
    <n v="511.95"/>
    <m/>
    <m/>
    <m/>
    <m/>
    <m/>
    <m/>
    <m/>
    <m/>
    <m/>
    <x v="0"/>
    <x v="6"/>
    <m/>
  </r>
  <r>
    <x v="3"/>
    <m/>
    <m/>
    <s v="Residential"/>
    <s v="RG-Residential"/>
    <n v="-99373"/>
    <n v="-10535.3"/>
    <n v="-495.61"/>
    <n v="149.06"/>
    <m/>
    <m/>
    <m/>
    <m/>
    <m/>
    <m/>
    <n v="-38.76"/>
    <m/>
    <m/>
    <m/>
    <m/>
    <m/>
    <m/>
    <m/>
    <m/>
    <m/>
    <m/>
    <m/>
    <m/>
    <m/>
    <m/>
    <m/>
    <m/>
    <m/>
    <m/>
    <m/>
    <m/>
    <m/>
    <n v="0"/>
    <n v="512.76"/>
    <m/>
    <m/>
    <m/>
    <m/>
    <m/>
    <m/>
    <m/>
    <m/>
    <m/>
    <x v="0"/>
    <x v="6"/>
    <m/>
  </r>
  <r>
    <x v="3"/>
    <m/>
    <m/>
    <s v="Residential"/>
    <s v="RG-Residential"/>
    <n v="-99143"/>
    <n v="-10491.16"/>
    <m/>
    <n v="148.71"/>
    <m/>
    <m/>
    <m/>
    <m/>
    <m/>
    <m/>
    <n v="-38.659999999999997"/>
    <m/>
    <m/>
    <m/>
    <m/>
    <m/>
    <m/>
    <m/>
    <m/>
    <m/>
    <m/>
    <m/>
    <m/>
    <m/>
    <m/>
    <m/>
    <m/>
    <m/>
    <m/>
    <m/>
    <m/>
    <m/>
    <n v="0"/>
    <n v="511.58"/>
    <m/>
    <m/>
    <m/>
    <m/>
    <m/>
    <m/>
    <m/>
    <m/>
    <m/>
    <x v="0"/>
    <x v="6"/>
    <m/>
  </r>
  <r>
    <x v="3"/>
    <m/>
    <m/>
    <s v="Residential"/>
    <s v="RG-Residential"/>
    <n v="-98889"/>
    <n v="-10465.61"/>
    <n v="-492.27"/>
    <n v="148.34"/>
    <m/>
    <m/>
    <m/>
    <m/>
    <m/>
    <m/>
    <n v="-38.57"/>
    <m/>
    <m/>
    <m/>
    <m/>
    <m/>
    <m/>
    <m/>
    <m/>
    <m/>
    <m/>
    <m/>
    <m/>
    <m/>
    <m/>
    <m/>
    <m/>
    <m/>
    <m/>
    <m/>
    <m/>
    <m/>
    <n v="0"/>
    <n v="510.27"/>
    <m/>
    <m/>
    <m/>
    <m/>
    <m/>
    <m/>
    <m/>
    <m/>
    <m/>
    <x v="0"/>
    <x v="6"/>
    <m/>
  </r>
  <r>
    <x v="3"/>
    <m/>
    <m/>
    <s v="Residential"/>
    <s v="RG-Residential"/>
    <n v="-99802"/>
    <n v="-10564.59"/>
    <n v="-78.17"/>
    <n v="149.69999999999999"/>
    <m/>
    <m/>
    <m/>
    <m/>
    <m/>
    <m/>
    <n v="-38.92"/>
    <m/>
    <m/>
    <m/>
    <m/>
    <m/>
    <m/>
    <m/>
    <m/>
    <m/>
    <m/>
    <m/>
    <m/>
    <m/>
    <m/>
    <m/>
    <m/>
    <m/>
    <m/>
    <m/>
    <m/>
    <m/>
    <n v="0"/>
    <n v="514.98"/>
    <m/>
    <m/>
    <m/>
    <m/>
    <m/>
    <m/>
    <m/>
    <m/>
    <m/>
    <x v="0"/>
    <x v="6"/>
    <m/>
  </r>
  <r>
    <x v="3"/>
    <m/>
    <m/>
    <s v="Commercial"/>
    <s v="CB-Commercial"/>
    <n v="-99834"/>
    <n v="-9621.59"/>
    <n v="-78.25"/>
    <n v="149.75"/>
    <m/>
    <m/>
    <m/>
    <m/>
    <m/>
    <m/>
    <n v="-70.88"/>
    <m/>
    <m/>
    <m/>
    <m/>
    <m/>
    <m/>
    <m/>
    <m/>
    <m/>
    <m/>
    <m/>
    <m/>
    <m/>
    <m/>
    <m/>
    <m/>
    <m/>
    <m/>
    <m/>
    <m/>
    <m/>
    <n v="0"/>
    <n v="474.21"/>
    <m/>
    <m/>
    <m/>
    <m/>
    <m/>
    <m/>
    <m/>
    <m/>
    <m/>
    <x v="1"/>
    <x v="1"/>
    <m/>
  </r>
  <r>
    <x v="3"/>
    <m/>
    <m/>
    <s v="Residential"/>
    <s v="RG-Residential"/>
    <n v="-97475"/>
    <n v="-10307.01"/>
    <n v="-71.790000000000006"/>
    <n v="146.22"/>
    <m/>
    <m/>
    <m/>
    <m/>
    <m/>
    <m/>
    <n v="-38.01"/>
    <m/>
    <m/>
    <m/>
    <m/>
    <m/>
    <m/>
    <m/>
    <m/>
    <m/>
    <m/>
    <m/>
    <m/>
    <m/>
    <m/>
    <m/>
    <m/>
    <m/>
    <m/>
    <m/>
    <m/>
    <m/>
    <n v="0"/>
    <n v="502.97"/>
    <m/>
    <m/>
    <m/>
    <m/>
    <m/>
    <m/>
    <m/>
    <m/>
    <m/>
    <x v="0"/>
    <x v="6"/>
    <m/>
  </r>
  <r>
    <x v="3"/>
    <m/>
    <m/>
    <s v="Residential"/>
    <s v="RGL-Residential Pilot"/>
    <n v="-97799"/>
    <n v="-10341.27"/>
    <n v="-73.72"/>
    <n v="146.69999999999999"/>
    <m/>
    <m/>
    <m/>
    <m/>
    <m/>
    <m/>
    <n v="-38.14"/>
    <m/>
    <m/>
    <m/>
    <m/>
    <m/>
    <m/>
    <m/>
    <m/>
    <m/>
    <m/>
    <m/>
    <m/>
    <m/>
    <m/>
    <m/>
    <m/>
    <m/>
    <m/>
    <m/>
    <m/>
    <m/>
    <n v="0"/>
    <n v="504.64"/>
    <m/>
    <m/>
    <m/>
    <m/>
    <m/>
    <m/>
    <m/>
    <m/>
    <m/>
    <x v="0"/>
    <x v="18"/>
    <m/>
  </r>
  <r>
    <x v="3"/>
    <m/>
    <m/>
    <s v="Commercial"/>
    <s v="CB-Commercial"/>
    <n v="-97000"/>
    <n v="-11482.86"/>
    <n v="-61.47"/>
    <n v="145.5"/>
    <m/>
    <m/>
    <m/>
    <m/>
    <m/>
    <m/>
    <n v="-68.87"/>
    <m/>
    <m/>
    <m/>
    <m/>
    <m/>
    <m/>
    <m/>
    <m/>
    <m/>
    <m/>
    <m/>
    <m/>
    <m/>
    <m/>
    <m/>
    <m/>
    <m/>
    <m/>
    <m/>
    <m/>
    <m/>
    <n v="0"/>
    <n v="486.94"/>
    <m/>
    <m/>
    <m/>
    <m/>
    <m/>
    <m/>
    <m/>
    <m/>
    <m/>
    <x v="1"/>
    <x v="1"/>
    <m/>
  </r>
  <r>
    <x v="3"/>
    <m/>
    <m/>
    <s v="Residential"/>
    <s v="RG-Residential"/>
    <n v="-7999120"/>
    <n v="-845841.54"/>
    <n v="-79.17"/>
    <n v="11998.68"/>
    <m/>
    <m/>
    <m/>
    <m/>
    <m/>
    <m/>
    <n v="-3119.66"/>
    <m/>
    <m/>
    <m/>
    <m/>
    <m/>
    <m/>
    <m/>
    <m/>
    <m/>
    <m/>
    <m/>
    <m/>
    <m/>
    <m/>
    <m/>
    <m/>
    <m/>
    <m/>
    <m/>
    <m/>
    <m/>
    <n v="0"/>
    <n v="41275.46"/>
    <m/>
    <m/>
    <m/>
    <m/>
    <m/>
    <m/>
    <m/>
    <m/>
    <m/>
    <x v="0"/>
    <x v="6"/>
    <m/>
  </r>
  <r>
    <x v="3"/>
    <m/>
    <m/>
    <s v="Commercial"/>
    <s v="CB-Commercial"/>
    <n v="-95297"/>
    <n v="-9163.76"/>
    <n v="-64.400000000000006"/>
    <n v="142.94999999999999"/>
    <m/>
    <m/>
    <m/>
    <m/>
    <m/>
    <m/>
    <n v="-67.66"/>
    <m/>
    <m/>
    <m/>
    <m/>
    <m/>
    <m/>
    <m/>
    <m/>
    <m/>
    <m/>
    <m/>
    <m/>
    <m/>
    <m/>
    <m/>
    <m/>
    <m/>
    <m/>
    <m/>
    <m/>
    <m/>
    <n v="0"/>
    <n v="452.66"/>
    <m/>
    <m/>
    <m/>
    <m/>
    <m/>
    <m/>
    <m/>
    <m/>
    <m/>
    <x v="1"/>
    <x v="1"/>
    <m/>
  </r>
  <r>
    <x v="3"/>
    <m/>
    <m/>
    <s v="Residential"/>
    <s v="RG-Residential"/>
    <n v="-99276"/>
    <n v="-10501.98"/>
    <n v="-493.98"/>
    <n v="148.91999999999999"/>
    <m/>
    <m/>
    <m/>
    <m/>
    <m/>
    <m/>
    <n v="-38.72"/>
    <m/>
    <m/>
    <m/>
    <m/>
    <m/>
    <m/>
    <m/>
    <m/>
    <m/>
    <m/>
    <m/>
    <m/>
    <m/>
    <m/>
    <m/>
    <m/>
    <m/>
    <m/>
    <m/>
    <m/>
    <m/>
    <n v="0"/>
    <n v="512.26"/>
    <m/>
    <m/>
    <m/>
    <m/>
    <m/>
    <m/>
    <m/>
    <m/>
    <m/>
    <x v="0"/>
    <x v="6"/>
    <m/>
  </r>
  <r>
    <x v="3"/>
    <m/>
    <m/>
    <s v="Commercial"/>
    <s v="CB-Commercial"/>
    <n v="-99580"/>
    <n v="-11795.12"/>
    <n v="-77.06"/>
    <n v="149.37"/>
    <m/>
    <m/>
    <m/>
    <m/>
    <m/>
    <m/>
    <n v="-70.7"/>
    <m/>
    <m/>
    <m/>
    <m/>
    <m/>
    <m/>
    <m/>
    <m/>
    <m/>
    <m/>
    <m/>
    <m/>
    <m/>
    <m/>
    <m/>
    <m/>
    <m/>
    <m/>
    <m/>
    <m/>
    <m/>
    <n v="0"/>
    <n v="499.9"/>
    <m/>
    <m/>
    <m/>
    <m/>
    <m/>
    <m/>
    <m/>
    <m/>
    <m/>
    <x v="1"/>
    <x v="1"/>
    <m/>
  </r>
  <r>
    <x v="3"/>
    <m/>
    <m/>
    <s v="Residential"/>
    <s v="RG-Residential"/>
    <n v="-98154"/>
    <n v="-10378.799999999999"/>
    <n v="-73.180000000000007"/>
    <n v="147.24"/>
    <m/>
    <m/>
    <m/>
    <m/>
    <m/>
    <m/>
    <n v="-38.28"/>
    <m/>
    <m/>
    <m/>
    <m/>
    <m/>
    <m/>
    <m/>
    <m/>
    <m/>
    <m/>
    <m/>
    <m/>
    <m/>
    <m/>
    <m/>
    <m/>
    <m/>
    <m/>
    <m/>
    <m/>
    <m/>
    <n v="0"/>
    <n v="506.47"/>
    <m/>
    <m/>
    <m/>
    <m/>
    <m/>
    <m/>
    <m/>
    <m/>
    <m/>
    <x v="0"/>
    <x v="6"/>
    <m/>
  </r>
  <r>
    <x v="3"/>
    <m/>
    <m/>
    <s v="Residential"/>
    <s v="RG-Residential"/>
    <n v="-99531"/>
    <n v="-10534.02"/>
    <n v="-77.55"/>
    <n v="149.29"/>
    <m/>
    <m/>
    <m/>
    <m/>
    <m/>
    <m/>
    <n v="-38.82"/>
    <m/>
    <m/>
    <m/>
    <m/>
    <m/>
    <m/>
    <m/>
    <m/>
    <m/>
    <m/>
    <m/>
    <m/>
    <m/>
    <m/>
    <m/>
    <m/>
    <m/>
    <m/>
    <m/>
    <m/>
    <m/>
    <n v="0"/>
    <n v="513.58000000000004"/>
    <m/>
    <m/>
    <m/>
    <m/>
    <m/>
    <m/>
    <m/>
    <m/>
    <m/>
    <x v="0"/>
    <x v="6"/>
    <m/>
  </r>
  <r>
    <x v="3"/>
    <m/>
    <m/>
    <s v="Residential"/>
    <s v="RG-Residential"/>
    <m/>
    <n v="-83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x v="6"/>
    <m/>
  </r>
  <r>
    <x v="3"/>
    <m/>
    <m/>
    <s v="Commercial"/>
    <s v="CB-Commercial"/>
    <n v="-99814"/>
    <n v="-11823"/>
    <n v="-77.16"/>
    <n v="149.72"/>
    <m/>
    <m/>
    <m/>
    <m/>
    <m/>
    <m/>
    <n v="-70.87"/>
    <m/>
    <m/>
    <m/>
    <m/>
    <m/>
    <m/>
    <m/>
    <m/>
    <m/>
    <m/>
    <m/>
    <m/>
    <m/>
    <m/>
    <m/>
    <m/>
    <m/>
    <m/>
    <m/>
    <m/>
    <m/>
    <n v="0"/>
    <n v="501.06"/>
    <m/>
    <m/>
    <m/>
    <m/>
    <m/>
    <m/>
    <m/>
    <m/>
    <m/>
    <x v="1"/>
    <x v="1"/>
    <m/>
  </r>
  <r>
    <x v="3"/>
    <m/>
    <m/>
    <s v="Commercial"/>
    <s v="WA-Water"/>
    <n v="-999699"/>
    <n v="-1519642.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x v="21"/>
    <m/>
  </r>
  <r>
    <x v="3"/>
    <m/>
    <m/>
    <s v="Commercial"/>
    <s v="WA-Water"/>
    <n v="-9994"/>
    <n v="-15463.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1368.5100000000002"/>
    <m/>
    <m/>
    <m/>
    <m/>
    <m/>
    <m/>
    <m/>
    <m/>
    <m/>
    <m/>
    <x v="1"/>
    <x v="21"/>
    <m/>
  </r>
  <r>
    <x v="3"/>
    <m/>
    <m/>
    <s v="Residential"/>
    <s v="WA-Water"/>
    <n v="-9955"/>
    <n v="-15395.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384.89"/>
    <m/>
    <m/>
    <m/>
    <m/>
    <m/>
    <m/>
    <m/>
    <m/>
    <m/>
    <m/>
    <x v="0"/>
    <x v="21"/>
    <m/>
  </r>
  <r>
    <x v="1"/>
    <m/>
    <m/>
    <s v="Municipal Pumping"/>
    <s v="CB"/>
    <n v="90000"/>
    <n v="4869.8999999999996"/>
    <n v="0"/>
    <n v="0"/>
    <n v="0"/>
    <n v="0"/>
    <n v="0"/>
    <n v="0"/>
    <n v="2624.4"/>
    <n v="180"/>
    <n v="0"/>
    <n v="294.3"/>
    <n v="0"/>
    <n v="338.4"/>
    <n v="439.2"/>
    <n v="0"/>
    <n v="0"/>
    <n v="0"/>
    <n v="0"/>
    <n v="0"/>
    <n v="0"/>
    <n v="0"/>
    <n v="0"/>
    <n v="0"/>
    <n v="0"/>
    <n v="0"/>
    <n v="0"/>
    <n v="0"/>
    <n v="0"/>
    <n v="0"/>
    <n v="0"/>
    <n v="0"/>
    <n v="654.03000000000009"/>
    <n v="-1051.9000000000001"/>
    <n v="0"/>
    <n v="0"/>
    <n v="0"/>
    <n v="0"/>
    <n v="0"/>
    <n v="0"/>
    <n v="0"/>
    <n v="0"/>
    <n v="0"/>
    <x v="3"/>
    <x v="1"/>
    <m/>
  </r>
  <r>
    <x v="3"/>
    <m/>
    <m/>
    <s v="Commercial"/>
    <s v="SH"/>
    <n v="7983520"/>
    <n v="767695.29"/>
    <n v="14587.01"/>
    <n v="0"/>
    <n v="0"/>
    <n v="0"/>
    <n v="0"/>
    <n v="-6091.66"/>
    <n v="0"/>
    <n v="0"/>
    <n v="5668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077.38"/>
    <n v="-37921.72"/>
    <n v="0"/>
    <n v="0"/>
    <n v="0"/>
    <n v="0"/>
    <n v="0"/>
    <n v="0"/>
    <n v="0"/>
    <m/>
    <m/>
    <x v="1"/>
    <x v="9"/>
    <m/>
  </r>
  <r>
    <x v="3"/>
    <m/>
    <m/>
    <s v="Commercial"/>
    <s v="CB"/>
    <n v="99800"/>
    <n v="11823.61"/>
    <n v="453.28"/>
    <n v="0"/>
    <n v="0"/>
    <n v="0"/>
    <n v="0"/>
    <n v="-61.45"/>
    <n v="0"/>
    <n v="0"/>
    <n v="70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9.55"/>
    <n v="-501"/>
    <n v="0"/>
    <n v="0"/>
    <n v="0"/>
    <n v="0"/>
    <n v="0"/>
    <n v="0"/>
    <n v="0"/>
    <m/>
    <m/>
    <x v="1"/>
    <x v="1"/>
    <m/>
  </r>
  <r>
    <x v="3"/>
    <m/>
    <m/>
    <s v="Commercial"/>
    <s v="CB"/>
    <n v="99906"/>
    <n v="11836.17"/>
    <n v="453.76"/>
    <n v="0"/>
    <n v="0"/>
    <n v="0"/>
    <n v="0"/>
    <n v="-61.52"/>
    <n v="0"/>
    <n v="0"/>
    <n v="70.930000000000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90.51"/>
    <n v="-501.52"/>
    <n v="0"/>
    <n v="0"/>
    <n v="0"/>
    <n v="0"/>
    <n v="0"/>
    <n v="0"/>
    <n v="0"/>
    <m/>
    <m/>
    <x v="1"/>
    <x v="1"/>
    <m/>
  </r>
  <r>
    <x v="3"/>
    <m/>
    <m/>
    <s v="Commercial"/>
    <s v="CB"/>
    <n v="99807"/>
    <n v="11824.33"/>
    <n v="452.81"/>
    <n v="0"/>
    <n v="0"/>
    <n v="0"/>
    <n v="0"/>
    <n v="-73.959999999999994"/>
    <n v="0"/>
    <n v="0"/>
    <n v="70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8.63"/>
    <n v="-501.03"/>
    <n v="0"/>
    <n v="0"/>
    <n v="0"/>
    <n v="0"/>
    <n v="0"/>
    <n v="0"/>
    <n v="0"/>
    <m/>
    <m/>
    <x v="1"/>
    <x v="1"/>
    <m/>
  </r>
  <r>
    <x v="3"/>
    <m/>
    <m/>
    <s v="Commercial"/>
    <s v="CB"/>
    <n v="99999"/>
    <n v="11847.2"/>
    <n v="226.8"/>
    <n v="0"/>
    <n v="0"/>
    <n v="0"/>
    <n v="0"/>
    <n v="-76.3"/>
    <n v="0"/>
    <n v="0"/>
    <n v="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18.53"/>
    <n v="-501.99"/>
    <n v="0"/>
    <n v="0"/>
    <n v="0"/>
    <n v="0"/>
    <n v="0"/>
    <n v="0"/>
    <n v="0"/>
    <m/>
    <m/>
    <x v="1"/>
    <x v="1"/>
    <m/>
  </r>
  <r>
    <x v="3"/>
    <m/>
    <m/>
    <s v="Commercial"/>
    <s v="CB"/>
    <n v="99000"/>
    <n v="11719.62"/>
    <n v="224.35"/>
    <n v="0"/>
    <n v="0"/>
    <n v="0"/>
    <n v="0"/>
    <n v="-75.53"/>
    <n v="0"/>
    <n v="0"/>
    <n v="70.290000000000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08.63"/>
    <n v="-496.98"/>
    <n v="0"/>
    <n v="0"/>
    <n v="0"/>
    <n v="0"/>
    <n v="0"/>
    <n v="0"/>
    <n v="0"/>
    <m/>
    <m/>
    <x v="1"/>
    <x v="1"/>
    <m/>
  </r>
  <r>
    <x v="3"/>
    <m/>
    <m/>
    <s v="Commercial"/>
    <s v="CB"/>
    <n v="97064"/>
    <n v="11490.44"/>
    <n v="0"/>
    <n v="0"/>
    <n v="0"/>
    <n v="0"/>
    <n v="0"/>
    <n v="219.12"/>
    <n v="0"/>
    <n v="0"/>
    <n v="68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7.26"/>
    <n v="0"/>
    <n v="0"/>
    <n v="0"/>
    <n v="0"/>
    <n v="0"/>
    <n v="0"/>
    <n v="0"/>
    <m/>
    <m/>
    <x v="1"/>
    <x v="1"/>
    <m/>
  </r>
  <r>
    <x v="3"/>
    <m/>
    <m/>
    <s v="Commercial"/>
    <s v="CB"/>
    <n v="96493"/>
    <n v="11422.84"/>
    <n v="0"/>
    <n v="0"/>
    <n v="0"/>
    <n v="0"/>
    <n v="0"/>
    <n v="-2.57"/>
    <n v="0"/>
    <n v="0"/>
    <n v="68.510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71.27"/>
    <n v="-484.4"/>
    <n v="0"/>
    <n v="0"/>
    <n v="0"/>
    <n v="0"/>
    <n v="0"/>
    <n v="0"/>
    <n v="0"/>
    <m/>
    <m/>
    <x v="1"/>
    <x v="1"/>
    <m/>
  </r>
  <r>
    <x v="3"/>
    <m/>
    <m/>
    <s v="Commercial"/>
    <s v="CB"/>
    <n v="98505"/>
    <n v="11661.02"/>
    <n v="0"/>
    <n v="0"/>
    <n v="0"/>
    <n v="0"/>
    <n v="0"/>
    <n v="-63.17"/>
    <n v="0"/>
    <n v="0"/>
    <n v="69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5.53"/>
    <n v="-494.5"/>
    <n v="0"/>
    <n v="0"/>
    <n v="0"/>
    <n v="0"/>
    <n v="0"/>
    <n v="0"/>
    <n v="0"/>
    <m/>
    <m/>
    <x v="1"/>
    <x v="1"/>
    <m/>
  </r>
  <r>
    <x v="3"/>
    <m/>
    <m/>
    <s v="Commercial"/>
    <s v="CB"/>
    <n v="99180"/>
    <n v="11744.96"/>
    <n v="0"/>
    <n v="0"/>
    <n v="0"/>
    <n v="0"/>
    <n v="0"/>
    <n v="-75.67"/>
    <n v="0"/>
    <n v="0"/>
    <n v="70.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2.48"/>
    <n v="-497.89"/>
    <n v="0"/>
    <n v="0"/>
    <n v="0"/>
    <n v="0"/>
    <n v="0"/>
    <n v="0"/>
    <n v="0"/>
    <m/>
    <m/>
    <x v="1"/>
    <x v="1"/>
    <m/>
  </r>
  <r>
    <x v="3"/>
    <m/>
    <m/>
    <s v="Commercial"/>
    <s v="CB"/>
    <n v="99000"/>
    <n v="11723.65"/>
    <n v="0"/>
    <n v="0"/>
    <n v="0"/>
    <n v="0"/>
    <n v="0"/>
    <n v="-63.49"/>
    <n v="0"/>
    <n v="0"/>
    <n v="70.290000000000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9.28"/>
    <n v="-496.98"/>
    <n v="0"/>
    <n v="0"/>
    <n v="0"/>
    <n v="0"/>
    <n v="0"/>
    <n v="0"/>
    <n v="0"/>
    <m/>
    <m/>
    <x v="1"/>
    <x v="1"/>
    <m/>
  </r>
  <r>
    <x v="3"/>
    <m/>
    <m/>
    <s v="Commercial"/>
    <s v="CB"/>
    <n v="95425"/>
    <n v="11297.78"/>
    <n v="0"/>
    <n v="0"/>
    <n v="0"/>
    <n v="0"/>
    <n v="0"/>
    <n v="215.42"/>
    <n v="0"/>
    <n v="0"/>
    <n v="67.760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79.04"/>
    <n v="0"/>
    <n v="0"/>
    <n v="0"/>
    <n v="0"/>
    <n v="0"/>
    <n v="0"/>
    <n v="0"/>
    <m/>
    <m/>
    <x v="1"/>
    <x v="1"/>
    <m/>
  </r>
  <r>
    <x v="3"/>
    <m/>
    <m/>
    <s v="Commercial"/>
    <s v="CB"/>
    <n v="90000"/>
    <n v="10663.51"/>
    <n v="408.28"/>
    <n v="0"/>
    <n v="0"/>
    <n v="0"/>
    <n v="0"/>
    <n v="-68.67"/>
    <n v="0"/>
    <n v="0"/>
    <n v="63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01.24"/>
    <n v="-451.8"/>
    <n v="0"/>
    <n v="0"/>
    <n v="0"/>
    <n v="0"/>
    <n v="0"/>
    <n v="0"/>
    <n v="0"/>
    <m/>
    <m/>
    <x v="1"/>
    <x v="1"/>
    <m/>
  </r>
  <r>
    <x v="3"/>
    <m/>
    <m/>
    <s v="Interdepartmental"/>
    <s v="CB-Commercial"/>
    <n v="91613"/>
    <n v="10877.15"/>
    <n v="0"/>
    <n v="0"/>
    <n v="0"/>
    <n v="0"/>
    <n v="0"/>
    <n v="99.05"/>
    <n v="0"/>
    <n v="0"/>
    <n v="65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7.06"/>
    <n v="-459.9"/>
    <n v="0"/>
    <n v="0"/>
    <n v="0"/>
    <n v="0"/>
    <n v="0"/>
    <n v="0"/>
    <n v="0"/>
    <m/>
    <m/>
    <x v="5"/>
    <x v="1"/>
    <m/>
  </r>
  <r>
    <x v="3"/>
    <m/>
    <m/>
    <s v="Municipal Bldgs"/>
    <s v="CB"/>
    <n v="98946"/>
    <n v="11713.23"/>
    <n v="0"/>
    <n v="0"/>
    <n v="0"/>
    <n v="0"/>
    <n v="0"/>
    <n v="281.22000000000003"/>
    <n v="0"/>
    <n v="0"/>
    <n v="70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6.71"/>
    <n v="0"/>
    <n v="0"/>
    <n v="0"/>
    <n v="0"/>
    <n v="0"/>
    <n v="0"/>
    <n v="0"/>
    <m/>
    <m/>
    <x v="3"/>
    <x v="1"/>
    <m/>
  </r>
  <r>
    <x v="3"/>
    <m/>
    <m/>
    <s v="Municipal Bldgs"/>
    <s v="CB"/>
    <n v="85669"/>
    <n v="10141.49"/>
    <n v="0"/>
    <n v="0"/>
    <n v="0"/>
    <n v="0"/>
    <n v="0"/>
    <n v="243.49"/>
    <n v="0"/>
    <n v="0"/>
    <n v="60.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30.06"/>
    <n v="0"/>
    <n v="0"/>
    <n v="0"/>
    <n v="0"/>
    <n v="0"/>
    <n v="0"/>
    <n v="0"/>
    <m/>
    <m/>
    <x v="3"/>
    <x v="1"/>
    <m/>
  </r>
  <r>
    <x v="3"/>
    <m/>
    <m/>
    <s v="Municipal Bldgs"/>
    <s v="CB"/>
    <n v="98146"/>
    <n v="11618.94"/>
    <n v="0"/>
    <n v="0"/>
    <n v="0"/>
    <n v="0"/>
    <n v="0"/>
    <n v="-60.42"/>
    <n v="0"/>
    <n v="0"/>
    <n v="69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2.69"/>
    <n v="0"/>
    <n v="0"/>
    <n v="0"/>
    <n v="0"/>
    <n v="0"/>
    <n v="0"/>
    <n v="0"/>
    <m/>
    <m/>
    <x v="3"/>
    <x v="1"/>
    <m/>
  </r>
  <r>
    <x v="3"/>
    <m/>
    <m/>
    <s v="Municipal OtherLighting"/>
    <s v="CB"/>
    <n v="89914"/>
    <n v="10644.02"/>
    <n v="0"/>
    <n v="0"/>
    <n v="0"/>
    <n v="0"/>
    <n v="0"/>
    <n v="-68.61"/>
    <n v="0"/>
    <n v="0"/>
    <n v="63.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1.37"/>
    <n v="0"/>
    <n v="0"/>
    <n v="0"/>
    <n v="0"/>
    <n v="0"/>
    <n v="0"/>
    <n v="0"/>
    <m/>
    <m/>
    <x v="4"/>
    <x v="1"/>
    <m/>
  </r>
  <r>
    <x v="3"/>
    <m/>
    <m/>
    <s v="Municipal Pumping"/>
    <s v="CB"/>
    <n v="99040"/>
    <n v="11731.44"/>
    <n v="0"/>
    <n v="0"/>
    <n v="0"/>
    <n v="0"/>
    <n v="0"/>
    <n v="220.06"/>
    <n v="0"/>
    <n v="0"/>
    <n v="70.31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7.2"/>
    <n v="0"/>
    <n v="0"/>
    <n v="0"/>
    <n v="0"/>
    <n v="0"/>
    <n v="0"/>
    <n v="0"/>
    <m/>
    <m/>
    <x v="3"/>
    <x v="1"/>
    <m/>
  </r>
  <r>
    <x v="3"/>
    <m/>
    <m/>
    <s v="Residential"/>
    <s v="RGL- Residential Pilot"/>
    <n v="0"/>
    <n v="86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m/>
    <x v="0"/>
    <x v="18"/>
    <m/>
  </r>
  <r>
    <x v="3"/>
    <m/>
    <m/>
    <s v="Residential"/>
    <s v="RG"/>
    <n v="10000"/>
    <n v="10587.99"/>
    <n v="205.45"/>
    <n v="0"/>
    <n v="0"/>
    <n v="0"/>
    <n v="0"/>
    <n v="161.43"/>
    <n v="0"/>
    <n v="0"/>
    <n v="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.68"/>
    <n v="-516"/>
    <n v="0"/>
    <n v="0"/>
    <n v="0"/>
    <n v="0"/>
    <n v="0"/>
    <n v="0"/>
    <n v="0"/>
    <m/>
    <m/>
    <x v="0"/>
    <x v="6"/>
    <m/>
  </r>
  <r>
    <x v="3"/>
    <m/>
    <m/>
    <s v="Residential"/>
    <s v="RG"/>
    <n v="99000"/>
    <n v="10468.26"/>
    <n v="397.4"/>
    <n v="0"/>
    <n v="0"/>
    <n v="0"/>
    <n v="0"/>
    <n v="-60.96"/>
    <n v="0"/>
    <n v="0"/>
    <n v="38.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1.12"/>
    <n v="-510.84"/>
    <n v="0"/>
    <n v="0"/>
    <n v="0"/>
    <n v="0"/>
    <n v="0"/>
    <n v="0"/>
    <n v="0"/>
    <m/>
    <m/>
    <x v="0"/>
    <x v="6"/>
    <m/>
  </r>
  <r>
    <x v="3"/>
    <m/>
    <m/>
    <s v="Residential"/>
    <s v="RG"/>
    <n v="99053"/>
    <n v="10480.799999999999"/>
    <n v="397.31"/>
    <n v="0"/>
    <n v="0"/>
    <n v="0"/>
    <n v="0"/>
    <n v="-75.58"/>
    <n v="0"/>
    <n v="0"/>
    <n v="38.63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1.07999999999998"/>
    <n v="-511.11"/>
    <n v="0"/>
    <n v="0"/>
    <n v="0"/>
    <n v="0"/>
    <n v="0"/>
    <n v="0"/>
    <n v="0"/>
    <m/>
    <m/>
    <x v="0"/>
    <x v="6"/>
    <m/>
  </r>
  <r>
    <x v="3"/>
    <m/>
    <m/>
    <s v="Residential"/>
    <s v="RG"/>
    <n v="97465"/>
    <n v="10419.09"/>
    <n v="0"/>
    <n v="0"/>
    <n v="0"/>
    <n v="0"/>
    <n v="0"/>
    <n v="345.37"/>
    <n v="0"/>
    <n v="0"/>
    <n v="38.36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07.73"/>
    <n v="0"/>
    <n v="0"/>
    <n v="0"/>
    <n v="0"/>
    <n v="0"/>
    <n v="0"/>
    <n v="0"/>
    <m/>
    <m/>
    <x v="0"/>
    <x v="6"/>
    <m/>
  </r>
  <r>
    <x v="3"/>
    <m/>
    <m/>
    <s v="Residential"/>
    <s v="RG"/>
    <n v="98000"/>
    <n v="10364.129999999999"/>
    <n v="392.88"/>
    <n v="0"/>
    <n v="0"/>
    <n v="0"/>
    <n v="0"/>
    <n v="-74.78"/>
    <n v="0"/>
    <n v="0"/>
    <n v="38.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8.72"/>
    <n v="-505.68"/>
    <n v="0"/>
    <n v="0"/>
    <n v="0"/>
    <n v="0"/>
    <n v="0"/>
    <n v="0"/>
    <n v="0"/>
    <m/>
    <m/>
    <x v="0"/>
    <x v="6"/>
    <m/>
  </r>
  <r>
    <x v="3"/>
    <m/>
    <m/>
    <s v="Residential"/>
    <s v="RG"/>
    <n v="99891"/>
    <n v="10574.76"/>
    <n v="200.44"/>
    <n v="0"/>
    <n v="0"/>
    <n v="0"/>
    <n v="0"/>
    <n v="-76.23"/>
    <n v="0"/>
    <n v="0"/>
    <n v="38.95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.22"/>
    <n v="-515.44000000000005"/>
    <n v="0"/>
    <n v="0"/>
    <n v="0"/>
    <n v="0"/>
    <n v="0"/>
    <n v="0"/>
    <n v="0"/>
    <m/>
    <m/>
    <x v="0"/>
    <x v="6"/>
    <m/>
  </r>
  <r>
    <x v="3"/>
    <m/>
    <m/>
    <s v="Residential"/>
    <s v="RG"/>
    <n v="99479"/>
    <n v="10522.51"/>
    <n v="199.44"/>
    <n v="0"/>
    <n v="0"/>
    <n v="0"/>
    <n v="0"/>
    <n v="-75.900000000000006"/>
    <n v="0"/>
    <n v="0"/>
    <n v="38.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.71"/>
    <n v="-513.30999999999995"/>
    <n v="0"/>
    <n v="0"/>
    <n v="0"/>
    <n v="0"/>
    <n v="0"/>
    <n v="0"/>
    <n v="0"/>
    <m/>
    <m/>
    <x v="0"/>
    <x v="6"/>
    <m/>
  </r>
  <r>
    <x v="3"/>
    <m/>
    <m/>
    <s v="Residential"/>
    <s v="RG"/>
    <n v="99168"/>
    <n v="10486.02"/>
    <n v="198.75"/>
    <n v="0"/>
    <n v="0"/>
    <n v="0"/>
    <n v="0"/>
    <n v="-75.67"/>
    <n v="0"/>
    <n v="0"/>
    <n v="38.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.39"/>
    <n v="-511.71"/>
    <n v="0"/>
    <n v="0"/>
    <n v="0"/>
    <n v="0"/>
    <n v="0"/>
    <n v="0"/>
    <n v="0"/>
    <m/>
    <m/>
    <x v="0"/>
    <x v="6"/>
    <m/>
  </r>
  <r>
    <x v="3"/>
    <m/>
    <m/>
    <s v="Residential"/>
    <s v="RG"/>
    <n v="99768"/>
    <n v="10562.44"/>
    <n v="200.21"/>
    <n v="0"/>
    <n v="0"/>
    <n v="0"/>
    <n v="0"/>
    <n v="-76.11"/>
    <n v="0"/>
    <n v="0"/>
    <n v="38.90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.03"/>
    <n v="-514.79999999999995"/>
    <n v="0"/>
    <n v="0"/>
    <n v="0"/>
    <n v="0"/>
    <n v="0"/>
    <n v="0"/>
    <n v="0"/>
    <m/>
    <m/>
    <x v="0"/>
    <x v="6"/>
    <m/>
  </r>
  <r>
    <x v="3"/>
    <m/>
    <m/>
    <s v="Residential"/>
    <s v="RG"/>
    <n v="98915"/>
    <n v="10459.280000000001"/>
    <n v="198.24"/>
    <n v="0"/>
    <n v="0"/>
    <n v="0"/>
    <n v="0"/>
    <n v="-75.48"/>
    <n v="0"/>
    <n v="0"/>
    <n v="38.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.12"/>
    <n v="-510.4"/>
    <n v="0"/>
    <n v="0"/>
    <n v="0"/>
    <n v="0"/>
    <n v="0"/>
    <n v="0"/>
    <n v="0"/>
    <m/>
    <m/>
    <x v="0"/>
    <x v="6"/>
    <m/>
  </r>
  <r>
    <x v="3"/>
    <m/>
    <m/>
    <s v="Residential"/>
    <s v="RG"/>
    <n v="98084"/>
    <n v="10371.4"/>
    <n v="196.82"/>
    <n v="0"/>
    <n v="0"/>
    <n v="0"/>
    <n v="0"/>
    <n v="-62.41"/>
    <n v="0"/>
    <n v="0"/>
    <n v="38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0.72"/>
    <n v="-506.11"/>
    <n v="0"/>
    <n v="0"/>
    <n v="0"/>
    <n v="0"/>
    <n v="0"/>
    <n v="0"/>
    <n v="0"/>
    <m/>
    <m/>
    <x v="0"/>
    <x v="6"/>
    <m/>
  </r>
  <r>
    <x v="3"/>
    <m/>
    <m/>
    <s v="Residential"/>
    <s v="RG"/>
    <n v="98925"/>
    <n v="10463.879999999999"/>
    <n v="198.33"/>
    <n v="0"/>
    <n v="0"/>
    <n v="0"/>
    <n v="0"/>
    <n v="-75.48"/>
    <n v="0"/>
    <n v="0"/>
    <n v="38.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.16"/>
    <n v="-510.46"/>
    <n v="0"/>
    <n v="0"/>
    <n v="0"/>
    <n v="0"/>
    <n v="0"/>
    <n v="0"/>
    <n v="0"/>
    <m/>
    <m/>
    <x v="0"/>
    <x v="6"/>
    <m/>
  </r>
  <r>
    <x v="3"/>
    <m/>
    <m/>
    <s v="Residential"/>
    <s v="RG"/>
    <n v="99000"/>
    <n v="10468.26"/>
    <n v="73.290000000000006"/>
    <n v="0"/>
    <n v="0"/>
    <n v="0"/>
    <n v="0"/>
    <n v="-60.96"/>
    <n v="0"/>
    <n v="0"/>
    <n v="38.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10.84"/>
    <n v="0"/>
    <n v="0"/>
    <n v="0"/>
    <n v="0"/>
    <n v="0"/>
    <n v="0"/>
    <n v="0"/>
    <m/>
    <m/>
    <x v="0"/>
    <x v="6"/>
    <m/>
  </r>
  <r>
    <x v="3"/>
    <m/>
    <m/>
    <s v="Residential"/>
    <s v="RG"/>
    <n v="97763"/>
    <n v="10337.459999999999"/>
    <n v="196.18"/>
    <n v="0"/>
    <n v="0"/>
    <n v="0"/>
    <n v="0"/>
    <n v="-62.2"/>
    <n v="0"/>
    <n v="0"/>
    <n v="38.13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0.35"/>
    <n v="-504.46"/>
    <n v="0"/>
    <n v="0"/>
    <n v="0"/>
    <n v="0"/>
    <n v="0"/>
    <n v="0"/>
    <n v="0"/>
    <m/>
    <m/>
    <x v="0"/>
    <x v="6"/>
    <m/>
  </r>
  <r>
    <x v="3"/>
    <m/>
    <m/>
    <s v="Residential"/>
    <s v="RG"/>
    <n v="97455"/>
    <n v="10304.89"/>
    <n v="0"/>
    <n v="0"/>
    <n v="0"/>
    <n v="0"/>
    <n v="0"/>
    <n v="163.02000000000001"/>
    <n v="0"/>
    <n v="0"/>
    <n v="38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02.87"/>
    <n v="0"/>
    <n v="0"/>
    <n v="0"/>
    <n v="0"/>
    <n v="0"/>
    <n v="0"/>
    <n v="0"/>
    <m/>
    <m/>
    <x v="0"/>
    <x v="6"/>
    <m/>
  </r>
  <r>
    <x v="3"/>
    <m/>
    <m/>
    <s v="Residential"/>
    <s v="RG"/>
    <n v="98163"/>
    <n v="10390.99"/>
    <n v="197.21"/>
    <n v="0"/>
    <n v="0"/>
    <n v="0"/>
    <n v="0"/>
    <n v="-62.46"/>
    <n v="0"/>
    <n v="0"/>
    <n v="38.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0.93"/>
    <n v="-506.52"/>
    <n v="0"/>
    <n v="0"/>
    <n v="0"/>
    <n v="0"/>
    <n v="0"/>
    <n v="0"/>
    <n v="0"/>
    <m/>
    <m/>
    <x v="0"/>
    <x v="6"/>
    <m/>
  </r>
  <r>
    <x v="3"/>
    <m/>
    <m/>
    <s v="Residential"/>
    <s v="RG"/>
    <n v="98929"/>
    <n v="10472.549999999999"/>
    <n v="0"/>
    <n v="0"/>
    <n v="0"/>
    <n v="0"/>
    <n v="0"/>
    <n v="59.47"/>
    <n v="0"/>
    <n v="0"/>
    <n v="38.59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3.17"/>
    <n v="-510.48"/>
    <n v="0"/>
    <n v="0"/>
    <n v="0"/>
    <n v="0"/>
    <n v="0"/>
    <n v="0"/>
    <n v="0"/>
    <m/>
    <m/>
    <x v="0"/>
    <x v="6"/>
    <m/>
  </r>
  <r>
    <x v="3"/>
    <m/>
    <m/>
    <s v="Residential"/>
    <s v="RG"/>
    <n v="97989"/>
    <n v="10361.36"/>
    <n v="70.239999999999995"/>
    <n v="0"/>
    <n v="0"/>
    <n v="0"/>
    <n v="0"/>
    <n v="-65.14"/>
    <n v="0"/>
    <n v="0"/>
    <n v="38.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0.58"/>
    <n v="-505.62"/>
    <n v="0"/>
    <n v="0"/>
    <n v="0"/>
    <n v="0"/>
    <n v="0"/>
    <n v="0"/>
    <n v="0"/>
    <m/>
    <m/>
    <x v="0"/>
    <x v="6"/>
    <m/>
  </r>
  <r>
    <x v="3"/>
    <m/>
    <m/>
    <s v="Residential"/>
    <s v="RG"/>
    <n v="96708"/>
    <n v="10225.9"/>
    <n v="193.82"/>
    <n v="0"/>
    <n v="0"/>
    <n v="0"/>
    <n v="0"/>
    <n v="-73.8"/>
    <n v="0"/>
    <n v="0"/>
    <n v="37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6.9"/>
    <n v="-499.01"/>
    <n v="0"/>
    <n v="0"/>
    <n v="0"/>
    <n v="0"/>
    <n v="0"/>
    <n v="0"/>
    <n v="0"/>
    <m/>
    <m/>
    <x v="0"/>
    <x v="6"/>
    <m/>
  </r>
  <r>
    <x v="3"/>
    <m/>
    <m/>
    <s v="Residential"/>
    <s v="RG"/>
    <n v="99380"/>
    <n v="10508.44"/>
    <n v="0"/>
    <n v="0"/>
    <n v="0"/>
    <n v="0"/>
    <n v="0"/>
    <n v="-63.24"/>
    <n v="0"/>
    <n v="0"/>
    <n v="38.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.17"/>
    <n v="-512.79999999999995"/>
    <n v="0"/>
    <n v="0"/>
    <n v="0"/>
    <n v="0"/>
    <n v="0"/>
    <n v="0"/>
    <n v="0"/>
    <m/>
    <m/>
    <x v="0"/>
    <x v="6"/>
    <m/>
  </r>
  <r>
    <x v="3"/>
    <m/>
    <m/>
    <s v="Residential"/>
    <s v="RG"/>
    <n v="99340"/>
    <n v="10504.6"/>
    <n v="0"/>
    <n v="0"/>
    <n v="0"/>
    <n v="0"/>
    <n v="0"/>
    <n v="-63.21"/>
    <n v="0"/>
    <n v="0"/>
    <n v="38.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.13"/>
    <n v="-512.6"/>
    <n v="0"/>
    <n v="0"/>
    <n v="0"/>
    <n v="0"/>
    <n v="0"/>
    <n v="0"/>
    <n v="0"/>
    <m/>
    <m/>
    <x v="0"/>
    <x v="6"/>
    <m/>
  </r>
  <r>
    <x v="3"/>
    <m/>
    <m/>
    <s v="Residential"/>
    <s v="RG"/>
    <n v="98636"/>
    <n v="10432.129999999999"/>
    <n v="75.17"/>
    <n v="0"/>
    <n v="0"/>
    <n v="0"/>
    <n v="0"/>
    <n v="-65.569999999999993"/>
    <n v="0"/>
    <n v="0"/>
    <n v="38.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1.32"/>
    <n v="-508.96"/>
    <n v="0"/>
    <n v="0"/>
    <n v="0"/>
    <n v="0"/>
    <n v="0"/>
    <n v="0"/>
    <n v="0"/>
    <m/>
    <m/>
    <x v="0"/>
    <x v="6"/>
    <m/>
  </r>
  <r>
    <x v="3"/>
    <m/>
    <m/>
    <s v="Residential"/>
    <s v="RG"/>
    <n v="99112"/>
    <n v="10480.1"/>
    <n v="0"/>
    <n v="0"/>
    <n v="0"/>
    <n v="0"/>
    <n v="0"/>
    <n v="-63.05"/>
    <n v="0"/>
    <n v="0"/>
    <n v="38.65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1.89"/>
    <n v="-511.41"/>
    <n v="0"/>
    <n v="0"/>
    <n v="0"/>
    <n v="0"/>
    <n v="0"/>
    <n v="0"/>
    <n v="0"/>
    <m/>
    <m/>
    <x v="0"/>
    <x v="6"/>
    <m/>
  </r>
  <r>
    <x v="3"/>
    <m/>
    <m/>
    <s v="Residential"/>
    <s v="RG"/>
    <n v="99898"/>
    <n v="10577.81"/>
    <n v="0"/>
    <n v="0"/>
    <n v="0"/>
    <n v="0"/>
    <n v="0"/>
    <n v="-76.22"/>
    <n v="0"/>
    <n v="0"/>
    <n v="38.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15.47"/>
    <n v="0"/>
    <n v="0"/>
    <n v="0"/>
    <n v="0"/>
    <n v="0"/>
    <n v="0"/>
    <n v="0"/>
    <m/>
    <m/>
    <x v="0"/>
    <x v="6"/>
    <m/>
  </r>
  <r>
    <x v="3"/>
    <m/>
    <m/>
    <s v="Residential"/>
    <s v="RG"/>
    <n v="99727"/>
    <n v="10558.56"/>
    <n v="0"/>
    <n v="0"/>
    <n v="0"/>
    <n v="0"/>
    <n v="0"/>
    <n v="-63.95"/>
    <n v="0"/>
    <n v="0"/>
    <n v="38.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0.28"/>
    <n v="-514.59"/>
    <n v="0"/>
    <n v="0"/>
    <n v="0"/>
    <n v="0"/>
    <n v="0"/>
    <n v="0"/>
    <n v="0"/>
    <m/>
    <m/>
    <x v="0"/>
    <x v="6"/>
    <m/>
  </r>
  <r>
    <x v="3"/>
    <m/>
    <m/>
    <s v="Residential"/>
    <s v="RG"/>
    <n v="97684"/>
    <n v="10337.99"/>
    <n v="195.95"/>
    <n v="0"/>
    <n v="0"/>
    <n v="0"/>
    <n v="0"/>
    <n v="-74.53"/>
    <n v="0"/>
    <n v="0"/>
    <n v="38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.97"/>
    <n v="-504.05"/>
    <n v="0"/>
    <n v="0"/>
    <n v="0"/>
    <n v="0"/>
    <n v="0"/>
    <n v="0"/>
    <n v="0"/>
    <m/>
    <m/>
    <x v="0"/>
    <x v="6"/>
    <m/>
  </r>
  <r>
    <x v="3"/>
    <m/>
    <m/>
    <s v="Residential"/>
    <s v="RG"/>
    <n v="98917"/>
    <n v="10459.48"/>
    <n v="0"/>
    <n v="0"/>
    <n v="0"/>
    <n v="0"/>
    <n v="0"/>
    <n v="-62.94"/>
    <n v="0"/>
    <n v="0"/>
    <n v="38.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1.65"/>
    <n v="-510.42"/>
    <n v="0"/>
    <n v="0"/>
    <n v="0"/>
    <n v="0"/>
    <n v="0"/>
    <n v="0"/>
    <n v="0"/>
    <m/>
    <m/>
    <x v="0"/>
    <x v="6"/>
    <m/>
  </r>
  <r>
    <x v="3"/>
    <m/>
    <m/>
    <s v="Residential"/>
    <s v="RG"/>
    <n v="98284"/>
    <n v="10398.56"/>
    <n v="0"/>
    <n v="0"/>
    <n v="0"/>
    <n v="0"/>
    <n v="0"/>
    <n v="-74.989999999999995"/>
    <n v="0"/>
    <n v="0"/>
    <n v="38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07.15"/>
    <n v="0"/>
    <n v="0"/>
    <n v="0"/>
    <n v="0"/>
    <n v="0"/>
    <n v="0"/>
    <n v="0"/>
    <m/>
    <m/>
    <x v="0"/>
    <x v="6"/>
    <m/>
  </r>
  <r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7"/>
    <x v="2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U145" firstHeaderRow="1" firstDataRow="2" firstDataCol="3"/>
  <pivotFields count="54">
    <pivotField axis="axisRow"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">
        <item x="0"/>
        <item x="1"/>
        <item x="2"/>
        <item x="4"/>
        <item x="3"/>
        <item x="5"/>
        <item m="1" x="12"/>
        <item m="1" x="13"/>
        <item x="6"/>
        <item x="7"/>
        <item m="1" x="9"/>
        <item m="1" x="10"/>
        <item m="1" x="8"/>
        <item m="1" x="11"/>
        <item t="default"/>
      </items>
    </pivotField>
    <pivotField axis="axisRow" compact="0" outline="0" showAll="0">
      <items count="29">
        <item h="1" x="0"/>
        <item x="1"/>
        <item x="13"/>
        <item x="23"/>
        <item x="19"/>
        <item x="20"/>
        <item x="2"/>
        <item x="14"/>
        <item x="3"/>
        <item x="16"/>
        <item x="5"/>
        <item x="15"/>
        <item x="7"/>
        <item x="4"/>
        <item x="18"/>
        <item x="6"/>
        <item x="11"/>
        <item x="12"/>
        <item x="24"/>
        <item x="9"/>
        <item x="8"/>
        <item x="10"/>
        <item h="1" x="21"/>
        <item h="1" x="27"/>
        <item x="26"/>
        <item x="25"/>
        <item x="17"/>
        <item x="22"/>
        <item t="default"/>
      </items>
    </pivotField>
    <pivotField dataField="1" compact="0" outlin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3">
    <field x="0"/>
    <field x="48"/>
    <field x="49"/>
  </rowFields>
  <rowItems count="141">
    <i>
      <x v="1"/>
      <x/>
      <x v="10"/>
    </i>
    <i r="2">
      <x v="12"/>
    </i>
    <i r="2">
      <x v="15"/>
    </i>
    <i t="default" r="1">
      <x/>
    </i>
    <i r="1">
      <x v="1"/>
      <x v="1"/>
    </i>
    <i r="2">
      <x v="6"/>
    </i>
    <i r="2">
      <x v="8"/>
    </i>
    <i r="2">
      <x v="12"/>
    </i>
    <i t="default" r="1">
      <x v="1"/>
    </i>
    <i r="1">
      <x v="2"/>
      <x v="1"/>
    </i>
    <i r="2">
      <x v="6"/>
    </i>
    <i r="2">
      <x v="12"/>
    </i>
    <i r="2">
      <x v="13"/>
    </i>
    <i t="default" r="1">
      <x v="2"/>
    </i>
    <i r="1">
      <x v="3"/>
      <x v="1"/>
    </i>
    <i r="2">
      <x v="8"/>
    </i>
    <i r="2">
      <x v="12"/>
    </i>
    <i r="2">
      <x v="20"/>
    </i>
    <i t="default" r="1">
      <x v="3"/>
    </i>
    <i r="1">
      <x v="4"/>
      <x v="1"/>
    </i>
    <i r="2">
      <x v="6"/>
    </i>
    <i r="2">
      <x v="12"/>
    </i>
    <i t="default" r="1">
      <x v="4"/>
    </i>
    <i t="default">
      <x v="1"/>
    </i>
    <i>
      <x v="2"/>
      <x/>
      <x v="10"/>
    </i>
    <i r="2">
      <x v="12"/>
    </i>
    <i r="2">
      <x v="15"/>
    </i>
    <i r="2">
      <x v="16"/>
    </i>
    <i r="2">
      <x v="17"/>
    </i>
    <i t="default" r="1">
      <x/>
    </i>
    <i r="1">
      <x v="1"/>
      <x v="1"/>
    </i>
    <i r="2">
      <x v="6"/>
    </i>
    <i r="2">
      <x v="8"/>
    </i>
    <i r="2">
      <x v="10"/>
    </i>
    <i r="2">
      <x v="12"/>
    </i>
    <i r="2">
      <x v="19"/>
    </i>
    <i r="2">
      <x v="21"/>
    </i>
    <i t="default" r="1">
      <x v="1"/>
    </i>
    <i r="1">
      <x v="2"/>
      <x v="1"/>
    </i>
    <i r="2">
      <x v="6"/>
    </i>
    <i r="2">
      <x v="12"/>
    </i>
    <i r="2">
      <x v="13"/>
    </i>
    <i r="2">
      <x v="19"/>
    </i>
    <i r="2">
      <x v="21"/>
    </i>
    <i t="default" r="1">
      <x v="2"/>
    </i>
    <i r="1">
      <x v="3"/>
      <x v="1"/>
    </i>
    <i r="2">
      <x v="8"/>
    </i>
    <i r="2">
      <x v="12"/>
    </i>
    <i r="2">
      <x v="20"/>
    </i>
    <i t="default" r="1">
      <x v="3"/>
    </i>
    <i r="1">
      <x v="4"/>
      <x v="1"/>
    </i>
    <i r="2">
      <x v="6"/>
    </i>
    <i r="2">
      <x v="8"/>
    </i>
    <i r="2">
      <x v="12"/>
    </i>
    <i r="2">
      <x v="19"/>
    </i>
    <i r="2">
      <x v="21"/>
    </i>
    <i t="default" r="1">
      <x v="4"/>
    </i>
    <i r="1">
      <x v="5"/>
      <x v="1"/>
    </i>
    <i r="2">
      <x v="6"/>
    </i>
    <i t="default" r="1">
      <x v="5"/>
    </i>
    <i r="1">
      <x v="8"/>
      <x v="2"/>
    </i>
    <i t="default" r="1">
      <x v="8"/>
    </i>
    <i t="default">
      <x v="2"/>
    </i>
    <i>
      <x v="3"/>
      <x/>
      <x v="10"/>
    </i>
    <i r="2">
      <x v="12"/>
    </i>
    <i r="2">
      <x v="14"/>
    </i>
    <i r="2">
      <x v="15"/>
    </i>
    <i t="default" r="1">
      <x/>
    </i>
    <i r="1">
      <x v="1"/>
      <x v="1"/>
    </i>
    <i r="2">
      <x v="6"/>
    </i>
    <i r="2">
      <x v="7"/>
    </i>
    <i r="2">
      <x v="8"/>
    </i>
    <i r="2">
      <x v="9"/>
    </i>
    <i r="2">
      <x v="12"/>
    </i>
    <i r="2">
      <x v="19"/>
    </i>
    <i r="2">
      <x v="21"/>
    </i>
    <i t="default" r="1">
      <x v="1"/>
    </i>
    <i r="1">
      <x v="2"/>
      <x v="1"/>
    </i>
    <i r="2">
      <x v="6"/>
    </i>
    <i r="2">
      <x v="7"/>
    </i>
    <i r="2">
      <x v="11"/>
    </i>
    <i r="2">
      <x v="12"/>
    </i>
    <i r="2">
      <x v="18"/>
    </i>
    <i r="2">
      <x v="19"/>
    </i>
    <i r="2">
      <x v="21"/>
    </i>
    <i r="2">
      <x v="26"/>
    </i>
    <i r="2">
      <x v="27"/>
    </i>
    <i t="default" r="1">
      <x v="2"/>
    </i>
    <i r="1">
      <x v="3"/>
      <x v="1"/>
    </i>
    <i r="2">
      <x v="6"/>
    </i>
    <i r="2">
      <x v="8"/>
    </i>
    <i r="2">
      <x v="9"/>
    </i>
    <i r="2">
      <x v="12"/>
    </i>
    <i r="2">
      <x v="19"/>
    </i>
    <i r="2">
      <x v="20"/>
    </i>
    <i t="default" r="1">
      <x v="3"/>
    </i>
    <i r="1">
      <x v="4"/>
      <x v="1"/>
    </i>
    <i r="2">
      <x v="6"/>
    </i>
    <i r="2">
      <x v="8"/>
    </i>
    <i r="2">
      <x v="12"/>
    </i>
    <i r="2">
      <x v="19"/>
    </i>
    <i r="2">
      <x v="21"/>
    </i>
    <i t="default" r="1">
      <x v="4"/>
    </i>
    <i r="1">
      <x v="5"/>
      <x v="1"/>
    </i>
    <i r="2">
      <x v="6"/>
    </i>
    <i r="2">
      <x v="12"/>
    </i>
    <i t="default" r="1">
      <x v="5"/>
    </i>
    <i r="1">
      <x v="8"/>
      <x v="3"/>
    </i>
    <i r="2">
      <x v="4"/>
    </i>
    <i r="2">
      <x v="5"/>
    </i>
    <i t="default" r="1">
      <x v="8"/>
    </i>
    <i t="default">
      <x v="3"/>
    </i>
    <i>
      <x v="4"/>
      <x/>
      <x v="12"/>
    </i>
    <i r="2">
      <x v="15"/>
    </i>
    <i r="2">
      <x v="17"/>
    </i>
    <i t="default" r="1">
      <x/>
    </i>
    <i r="1">
      <x v="1"/>
      <x v="1"/>
    </i>
    <i r="2">
      <x v="6"/>
    </i>
    <i r="2">
      <x v="8"/>
    </i>
    <i r="2">
      <x v="12"/>
    </i>
    <i r="2">
      <x v="13"/>
    </i>
    <i r="2">
      <x v="21"/>
    </i>
    <i r="2">
      <x v="24"/>
    </i>
    <i t="default" r="1">
      <x v="1"/>
    </i>
    <i r="1">
      <x v="2"/>
      <x v="1"/>
    </i>
    <i r="2">
      <x v="6"/>
    </i>
    <i r="2">
      <x v="12"/>
    </i>
    <i r="2">
      <x v="13"/>
    </i>
    <i r="2">
      <x v="25"/>
    </i>
    <i t="default" r="1">
      <x v="2"/>
    </i>
    <i r="1">
      <x v="3"/>
      <x v="1"/>
    </i>
    <i r="2">
      <x v="8"/>
    </i>
    <i r="2">
      <x v="12"/>
    </i>
    <i r="2">
      <x v="20"/>
    </i>
    <i t="default" r="1">
      <x v="3"/>
    </i>
    <i r="1">
      <x v="4"/>
      <x v="1"/>
    </i>
    <i r="2">
      <x v="6"/>
    </i>
    <i r="2">
      <x v="21"/>
    </i>
    <i t="default" r="1">
      <x v="4"/>
    </i>
    <i t="default">
      <x v="4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Customers" fld="50" baseField="49" baseItem="1" numFmtId="166"/>
    <dataField name=" KWHs" fld="51" baseField="49" baseItem="1" numFmtId="41"/>
    <dataField name="Usage" fld="6" baseField="49" baseItem="7" numFmtId="43"/>
    <dataField name="Franchise Fee" fld="7" baseField="49" baseItem="1" numFmtId="43"/>
    <dataField name=" Fuel" fld="52" baseField="49" baseItem="1" numFmtId="43"/>
    <dataField name=" EnvRec" fld="18" baseField="49" baseItem="1" numFmtId="43"/>
    <dataField name="Riverton Rider" fld="19" baseField="49" baseItem="1" numFmtId="43"/>
    <dataField name="Property Tax" fld="20" baseField="49" baseItem="1" numFmtId="43"/>
    <dataField name=" ExcessFclty" fld="23" baseField="49" baseItem="1" numFmtId="43"/>
    <dataField name=" SWPP" fld="27" baseField="49" baseItem="1" numFmtId="43"/>
    <dataField name="EERC" fld="14" baseField="49" baseItem="1" numFmtId="43"/>
    <dataField name=" EFF" fld="15" baseField="49" baseItem="1" numFmtId="43"/>
    <dataField name="TCR" fld="16" baseField="49" baseItem="1" numFmtId="43"/>
    <dataField name=" ECP" fld="9" baseField="49" baseItem="1" numFmtId="43"/>
    <dataField name=" LIAP" fld="41" baseField="49" baseItem="1" numFmtId="43"/>
    <dataField name=" TaxCuts" fld="38" baseField="49" baseItem="1" numFmtId="43"/>
    <dataField name=" TDC" fld="40" baseField="49" baseItem="1" numFmtId="43"/>
    <dataField name=" Total Revenue" fld="53" baseField="49" baseItem="1" numFmtId="43"/>
  </dataFields>
  <formats count="25">
    <format dxfId="24">
      <pivotArea outline="0" fieldPosition="0">
        <references count="1">
          <reference field="4294967294" count="1" selected="0">
            <x v="0"/>
          </reference>
        </references>
      </pivotArea>
    </format>
    <format dxfId="23">
      <pivotArea field="-2" type="button" dataOnly="0" labelOnly="1" outline="0" axis="axisCol" fieldPosition="0"/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outline="0" fieldPosition="0">
        <references count="1">
          <reference field="4294967294" count="1">
            <x v="1"/>
          </reference>
        </references>
      </pivotArea>
    </format>
    <format dxfId="20">
      <pivotArea outline="0" fieldPosition="0">
        <references count="1">
          <reference field="4294967294" count="1">
            <x v="2"/>
          </reference>
        </references>
      </pivotArea>
    </format>
    <format dxfId="19">
      <pivotArea outline="0" fieldPosition="0">
        <references count="1">
          <reference field="4294967294" count="1">
            <x v="3"/>
          </reference>
        </references>
      </pivotArea>
    </format>
    <format dxfId="18">
      <pivotArea outline="0" fieldPosition="0">
        <references count="1">
          <reference field="4294967294" count="1">
            <x v="4"/>
          </reference>
        </references>
      </pivotArea>
    </format>
    <format dxfId="17">
      <pivotArea outline="0" fieldPosition="0">
        <references count="1">
          <reference field="4294967294" count="1">
            <x v="5"/>
          </reference>
        </references>
      </pivotArea>
    </format>
    <format dxfId="16">
      <pivotArea outline="0" fieldPosition="0">
        <references count="1">
          <reference field="4294967294" count="1">
            <x v="6"/>
          </reference>
        </references>
      </pivotArea>
    </format>
    <format dxfId="15">
      <pivotArea outline="0" fieldPosition="0">
        <references count="1">
          <reference field="4294967294" count="1">
            <x v="7"/>
          </reference>
        </references>
      </pivotArea>
    </format>
    <format dxfId="14">
      <pivotArea outline="0" fieldPosition="0">
        <references count="1">
          <reference field="4294967294" count="1">
            <x v="8"/>
          </reference>
        </references>
      </pivotArea>
    </format>
    <format dxfId="13">
      <pivotArea outline="0" fieldPosition="0">
        <references count="1">
          <reference field="4294967294" count="1">
            <x v="9"/>
          </reference>
        </references>
      </pivotArea>
    </format>
    <format dxfId="12">
      <pivotArea outline="0" fieldPosition="0">
        <references count="1">
          <reference field="4294967294" count="1">
            <x v="10"/>
          </reference>
        </references>
      </pivotArea>
    </format>
    <format dxfId="11">
      <pivotArea outline="0" fieldPosition="0">
        <references count="1">
          <reference field="4294967294" count="1">
            <x v="11"/>
          </reference>
        </references>
      </pivotArea>
    </format>
    <format dxfId="10">
      <pivotArea outline="0" fieldPosition="0">
        <references count="1">
          <reference field="4294967294" count="1">
            <x v="12"/>
          </reference>
        </references>
      </pivotArea>
    </format>
    <format dxfId="9">
      <pivotArea outline="0" fieldPosition="0">
        <references count="1">
          <reference field="4294967294" count="1">
            <x v="13"/>
          </reference>
        </references>
      </pivotArea>
    </format>
    <format dxfId="8">
      <pivotArea outline="0" fieldPosition="0">
        <references count="1">
          <reference field="4294967294" count="1">
            <x v="15"/>
          </reference>
        </references>
      </pivotArea>
    </format>
    <format dxfId="7">
      <pivotArea outline="0" fieldPosition="0">
        <references count="1">
          <reference field="4294967294" count="1">
            <x v="16"/>
          </reference>
        </references>
      </pivotArea>
    </format>
    <format dxfId="6">
      <pivotArea outline="0" fieldPosition="0">
        <references count="1">
          <reference field="4294967294" count="1">
            <x v="17"/>
          </reference>
        </references>
      </pivotArea>
    </format>
    <format dxfId="5">
      <pivotArea field="0" type="button" dataOnly="0" labelOnly="1" outline="0" axis="axisRow" fieldPosition="0"/>
    </format>
    <format dxfId="4">
      <pivotArea field="48" type="button" dataOnly="0" labelOnly="1" outline="0" axis="axisRow" fieldPosition="1"/>
    </format>
    <format dxfId="3">
      <pivotArea field="49" type="button" dataOnly="0" labelOnly="1" outline="0" axis="axisRow" fieldPosition="2"/>
    </format>
    <format dxfId="2">
      <pivotArea dataOnly="0" labelOnly="1" outline="0" fieldPosition="0">
        <references count="1">
          <reference field="4294967294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6"/>
            <x v="17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0">
      <pivotArea outline="0" fieldPosition="0">
        <references count="1">
          <reference field="4294967294" count="1">
            <x v="14"/>
          </reference>
        </references>
      </pivotArea>
    </format>
  </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autoPageBreaks="0"/>
  </sheetPr>
  <dimension ref="A3:U370"/>
  <sheetViews>
    <sheetView workbookViewId="0">
      <pane ySplit="1" topLeftCell="A2" activePane="bottomLeft" state="frozen"/>
      <selection pane="bottomLeft"/>
    </sheetView>
  </sheetViews>
  <sheetFormatPr defaultRowHeight="15" customHeight="1" x14ac:dyDescent="0.25"/>
  <cols>
    <col min="1" max="1" width="11.28515625" bestFit="1" customWidth="1"/>
    <col min="2" max="2" width="34.7109375" bestFit="1" customWidth="1"/>
    <col min="3" max="3" width="25.7109375" style="152" bestFit="1" customWidth="1"/>
    <col min="4" max="4" width="11.85546875" style="152" bestFit="1" customWidth="1"/>
    <col min="5" max="5" width="12.5703125" style="152" bestFit="1" customWidth="1"/>
    <col min="6" max="6" width="14.28515625" style="152" bestFit="1" customWidth="1"/>
    <col min="7" max="8" width="13.28515625" style="152" customWidth="1"/>
    <col min="9" max="9" width="10.5703125" style="152" customWidth="1"/>
    <col min="10" max="10" width="13.85546875" style="152" bestFit="1" customWidth="1"/>
    <col min="11" max="11" width="12.140625" style="152" customWidth="1"/>
    <col min="12" max="12" width="11.5703125" style="152" customWidth="1"/>
    <col min="13" max="13" width="9.5703125" style="152" customWidth="1"/>
    <col min="14" max="14" width="10.5703125" style="152" bestFit="1" customWidth="1"/>
    <col min="15" max="15" width="11.5703125" style="152" bestFit="1" customWidth="1"/>
    <col min="16" max="16" width="10.5703125" style="152" customWidth="1"/>
    <col min="17" max="17" width="5.140625" style="152" customWidth="1"/>
    <col min="18" max="18" width="10.28515625" style="152" customWidth="1"/>
    <col min="19" max="19" width="14" style="152" customWidth="1"/>
    <col min="20" max="20" width="11.5703125" style="152" bestFit="1" customWidth="1"/>
    <col min="21" max="21" width="14.28515625" bestFit="1" customWidth="1"/>
  </cols>
  <sheetData>
    <row r="3" spans="1:21" x14ac:dyDescent="0.25">
      <c r="C3"/>
      <c r="D3" s="157" t="s">
        <v>159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1" s="101" customFormat="1" x14ac:dyDescent="0.25">
      <c r="A4" s="156" t="s">
        <v>113</v>
      </c>
      <c r="B4" s="156" t="s">
        <v>155</v>
      </c>
      <c r="C4" s="156" t="s">
        <v>160</v>
      </c>
      <c r="D4" s="153" t="s">
        <v>114</v>
      </c>
      <c r="E4" s="101" t="s">
        <v>161</v>
      </c>
      <c r="F4" s="101" t="s">
        <v>115</v>
      </c>
      <c r="G4" s="101" t="s">
        <v>162</v>
      </c>
      <c r="H4" s="101" t="s">
        <v>163</v>
      </c>
      <c r="I4" s="101" t="s">
        <v>164</v>
      </c>
      <c r="J4" s="101" t="s">
        <v>165</v>
      </c>
      <c r="K4" s="101" t="s">
        <v>166</v>
      </c>
      <c r="L4" s="101" t="s">
        <v>167</v>
      </c>
      <c r="M4" s="101" t="s">
        <v>168</v>
      </c>
      <c r="N4" s="101" t="s">
        <v>116</v>
      </c>
      <c r="O4" s="101" t="s">
        <v>169</v>
      </c>
      <c r="P4" s="101" t="s">
        <v>117</v>
      </c>
      <c r="Q4" s="101" t="s">
        <v>170</v>
      </c>
      <c r="R4" s="101" t="s">
        <v>171</v>
      </c>
      <c r="S4" s="101" t="s">
        <v>181</v>
      </c>
      <c r="T4" s="101" t="s">
        <v>172</v>
      </c>
      <c r="U4" s="101" t="s">
        <v>173</v>
      </c>
    </row>
    <row r="5" spans="1:21" x14ac:dyDescent="0.25">
      <c r="A5" t="s">
        <v>118</v>
      </c>
      <c r="B5" t="s">
        <v>62</v>
      </c>
      <c r="C5" t="s">
        <v>119</v>
      </c>
      <c r="D5" s="105">
        <v>0</v>
      </c>
      <c r="E5" s="154">
        <v>-130</v>
      </c>
      <c r="F5" s="155">
        <v>-9.8699999999999992</v>
      </c>
      <c r="G5" s="155">
        <v>0</v>
      </c>
      <c r="H5" s="155">
        <v>0</v>
      </c>
      <c r="I5" s="155">
        <v>0</v>
      </c>
      <c r="J5" s="155">
        <v>0</v>
      </c>
      <c r="K5" s="155">
        <v>0</v>
      </c>
      <c r="L5" s="155">
        <v>0</v>
      </c>
      <c r="M5" s="155">
        <v>0</v>
      </c>
      <c r="N5" s="155">
        <v>0</v>
      </c>
      <c r="O5" s="155">
        <v>0</v>
      </c>
      <c r="P5" s="155">
        <v>0</v>
      </c>
      <c r="Q5" s="155">
        <v>0</v>
      </c>
      <c r="R5" s="155">
        <v>0</v>
      </c>
      <c r="S5" s="155">
        <v>0</v>
      </c>
      <c r="T5" s="155">
        <v>0</v>
      </c>
      <c r="U5" s="155">
        <v>-9.8699999999999992</v>
      </c>
    </row>
    <row r="6" spans="1:21" x14ac:dyDescent="0.25">
      <c r="A6" t="s">
        <v>118</v>
      </c>
      <c r="C6" t="s">
        <v>120</v>
      </c>
      <c r="D6" s="105">
        <v>8</v>
      </c>
      <c r="E6" s="154">
        <v>16045</v>
      </c>
      <c r="F6" s="155">
        <v>2566.9699999999998</v>
      </c>
      <c r="G6" s="155">
        <v>6.37</v>
      </c>
      <c r="H6" s="155">
        <v>467.49</v>
      </c>
      <c r="I6" s="155">
        <v>21.799999999999997</v>
      </c>
      <c r="J6" s="155">
        <v>35.06</v>
      </c>
      <c r="K6" s="155">
        <v>0</v>
      </c>
      <c r="L6" s="155">
        <v>0</v>
      </c>
      <c r="M6" s="155">
        <v>0</v>
      </c>
      <c r="N6" s="155">
        <v>35.520000000000003</v>
      </c>
      <c r="O6" s="155">
        <v>0</v>
      </c>
      <c r="P6" s="155">
        <v>0</v>
      </c>
      <c r="Q6" s="155">
        <v>0</v>
      </c>
      <c r="R6" s="155">
        <v>0</v>
      </c>
      <c r="S6" s="155">
        <v>-540.31000000000006</v>
      </c>
      <c r="T6" s="155">
        <v>0</v>
      </c>
      <c r="U6" s="155">
        <v>2592.9</v>
      </c>
    </row>
    <row r="7" spans="1:21" x14ac:dyDescent="0.25">
      <c r="A7" t="s">
        <v>118</v>
      </c>
      <c r="C7" t="s">
        <v>121</v>
      </c>
      <c r="D7" s="105">
        <v>4024</v>
      </c>
      <c r="E7" s="154">
        <v>4002546</v>
      </c>
      <c r="F7" s="155">
        <v>324374.33999999997</v>
      </c>
      <c r="G7" s="155">
        <v>13883.36</v>
      </c>
      <c r="H7" s="155">
        <v>116714</v>
      </c>
      <c r="I7" s="155">
        <v>16370.53</v>
      </c>
      <c r="J7" s="155">
        <v>22654.46</v>
      </c>
      <c r="K7" s="155">
        <v>0</v>
      </c>
      <c r="L7" s="155">
        <v>0</v>
      </c>
      <c r="M7" s="155">
        <v>0</v>
      </c>
      <c r="N7" s="155">
        <v>8847.57</v>
      </c>
      <c r="O7" s="155">
        <v>0</v>
      </c>
      <c r="P7" s="155">
        <v>14929.5</v>
      </c>
      <c r="Q7" s="155">
        <v>0</v>
      </c>
      <c r="R7" s="155">
        <v>0</v>
      </c>
      <c r="S7" s="155">
        <v>-71301.13</v>
      </c>
      <c r="T7" s="155">
        <v>0</v>
      </c>
      <c r="U7" s="155">
        <v>446472.63</v>
      </c>
    </row>
    <row r="8" spans="1:21" x14ac:dyDescent="0.25">
      <c r="A8" t="s">
        <v>118</v>
      </c>
      <c r="B8" t="s">
        <v>174</v>
      </c>
      <c r="C8"/>
      <c r="D8" s="105">
        <v>4032</v>
      </c>
      <c r="E8" s="154">
        <v>4018461</v>
      </c>
      <c r="F8" s="155">
        <v>326931.43999999994</v>
      </c>
      <c r="G8" s="155">
        <v>13889.730000000001</v>
      </c>
      <c r="H8" s="155">
        <v>117181.49</v>
      </c>
      <c r="I8" s="155">
        <v>16392.330000000002</v>
      </c>
      <c r="J8" s="155">
        <v>22689.52</v>
      </c>
      <c r="K8" s="155">
        <v>0</v>
      </c>
      <c r="L8" s="155">
        <v>0</v>
      </c>
      <c r="M8" s="155">
        <v>0</v>
      </c>
      <c r="N8" s="155">
        <v>8883.09</v>
      </c>
      <c r="O8" s="155">
        <v>0</v>
      </c>
      <c r="P8" s="155">
        <v>14929.5</v>
      </c>
      <c r="Q8" s="155">
        <v>0</v>
      </c>
      <c r="R8" s="155">
        <v>0</v>
      </c>
      <c r="S8" s="155">
        <v>-71841.440000000002</v>
      </c>
      <c r="T8" s="155">
        <v>0</v>
      </c>
      <c r="U8" s="155">
        <v>449055.66</v>
      </c>
    </row>
    <row r="9" spans="1:21" x14ac:dyDescent="0.25">
      <c r="A9" t="s">
        <v>118</v>
      </c>
      <c r="B9" t="s">
        <v>64</v>
      </c>
      <c r="C9" t="s">
        <v>122</v>
      </c>
      <c r="D9" s="105">
        <v>625</v>
      </c>
      <c r="E9" s="154">
        <v>981639</v>
      </c>
      <c r="F9" s="155">
        <v>70208.510000000009</v>
      </c>
      <c r="G9" s="155">
        <v>2482.81</v>
      </c>
      <c r="H9" s="155">
        <v>28624.679999999997</v>
      </c>
      <c r="I9" s="155">
        <v>3690.9</v>
      </c>
      <c r="J9" s="155">
        <v>4790.34</v>
      </c>
      <c r="K9" s="155">
        <v>0</v>
      </c>
      <c r="L9" s="155">
        <v>18.18</v>
      </c>
      <c r="M9" s="155">
        <v>0</v>
      </c>
      <c r="N9" s="155">
        <v>2158.8200000000002</v>
      </c>
      <c r="O9" s="155">
        <v>0</v>
      </c>
      <c r="P9" s="155">
        <v>3209.94</v>
      </c>
      <c r="Q9" s="155">
        <v>0</v>
      </c>
      <c r="R9" s="155">
        <v>0</v>
      </c>
      <c r="S9" s="155">
        <v>-15122.6</v>
      </c>
      <c r="T9" s="155">
        <v>0</v>
      </c>
      <c r="U9" s="155">
        <v>100061.57999999999</v>
      </c>
    </row>
    <row r="10" spans="1:21" x14ac:dyDescent="0.25">
      <c r="A10" t="s">
        <v>118</v>
      </c>
      <c r="C10" t="s">
        <v>123</v>
      </c>
      <c r="D10" s="105">
        <v>60</v>
      </c>
      <c r="E10" s="154">
        <v>1500257</v>
      </c>
      <c r="F10" s="155">
        <v>79872.02</v>
      </c>
      <c r="G10" s="155">
        <v>276.22000000000003</v>
      </c>
      <c r="H10" s="155">
        <v>43747.44</v>
      </c>
      <c r="I10" s="155">
        <v>4515.75</v>
      </c>
      <c r="J10" s="155">
        <v>4590.03</v>
      </c>
      <c r="K10" s="155">
        <v>0</v>
      </c>
      <c r="L10" s="155">
        <v>6</v>
      </c>
      <c r="M10" s="155">
        <v>0</v>
      </c>
      <c r="N10" s="155">
        <v>3315.59</v>
      </c>
      <c r="O10" s="155">
        <v>0</v>
      </c>
      <c r="P10" s="155">
        <v>2890.96</v>
      </c>
      <c r="Q10" s="155">
        <v>0</v>
      </c>
      <c r="R10" s="155">
        <v>0</v>
      </c>
      <c r="S10" s="155">
        <v>-17060.64</v>
      </c>
      <c r="T10" s="155">
        <v>0</v>
      </c>
      <c r="U10" s="155">
        <v>122153.37000000001</v>
      </c>
    </row>
    <row r="11" spans="1:21" x14ac:dyDescent="0.25">
      <c r="A11" t="s">
        <v>118</v>
      </c>
      <c r="C11" t="s">
        <v>124</v>
      </c>
      <c r="D11" s="105">
        <v>2</v>
      </c>
      <c r="E11" s="154">
        <v>154</v>
      </c>
      <c r="F11" s="155">
        <v>41.7</v>
      </c>
      <c r="G11" s="155">
        <v>1.53</v>
      </c>
      <c r="H11" s="155">
        <v>4.49</v>
      </c>
      <c r="I11" s="155">
        <v>0.22</v>
      </c>
      <c r="J11" s="155">
        <v>0.61</v>
      </c>
      <c r="K11" s="155">
        <v>0</v>
      </c>
      <c r="L11" s="155">
        <v>0</v>
      </c>
      <c r="M11" s="155">
        <v>0</v>
      </c>
      <c r="N11" s="155">
        <v>0.34</v>
      </c>
      <c r="O11" s="155">
        <v>0</v>
      </c>
      <c r="P11" s="155">
        <v>0</v>
      </c>
      <c r="Q11" s="155">
        <v>0</v>
      </c>
      <c r="R11" s="155">
        <v>0</v>
      </c>
      <c r="S11" s="155">
        <v>-9</v>
      </c>
      <c r="T11" s="155">
        <v>0</v>
      </c>
      <c r="U11" s="155">
        <v>39.890000000000008</v>
      </c>
    </row>
    <row r="12" spans="1:21" x14ac:dyDescent="0.25">
      <c r="A12" t="s">
        <v>118</v>
      </c>
      <c r="C12" t="s">
        <v>120</v>
      </c>
      <c r="D12" s="105">
        <v>4</v>
      </c>
      <c r="E12" s="154">
        <v>29246</v>
      </c>
      <c r="F12" s="155">
        <v>4022.7400000000002</v>
      </c>
      <c r="G12" s="155">
        <v>34.36</v>
      </c>
      <c r="H12" s="155">
        <v>852.78000000000009</v>
      </c>
      <c r="I12" s="155">
        <v>41.870000000000005</v>
      </c>
      <c r="J12" s="155">
        <v>62.6</v>
      </c>
      <c r="K12" s="155">
        <v>0</v>
      </c>
      <c r="L12" s="155">
        <v>0</v>
      </c>
      <c r="M12" s="155">
        <v>0</v>
      </c>
      <c r="N12" s="155">
        <v>64.7</v>
      </c>
      <c r="O12" s="155">
        <v>0</v>
      </c>
      <c r="P12" s="155">
        <v>0</v>
      </c>
      <c r="Q12" s="155">
        <v>0</v>
      </c>
      <c r="R12" s="155">
        <v>0</v>
      </c>
      <c r="S12" s="155">
        <v>-998.76</v>
      </c>
      <c r="T12" s="155">
        <v>0</v>
      </c>
      <c r="U12" s="155">
        <v>4080.29</v>
      </c>
    </row>
    <row r="13" spans="1:21" x14ac:dyDescent="0.25">
      <c r="A13" t="s">
        <v>118</v>
      </c>
      <c r="B13" t="s">
        <v>175</v>
      </c>
      <c r="C13"/>
      <c r="D13" s="105">
        <v>691</v>
      </c>
      <c r="E13" s="154">
        <v>2511296</v>
      </c>
      <c r="F13" s="155">
        <v>154144.97000000003</v>
      </c>
      <c r="G13" s="155">
        <v>2794.92</v>
      </c>
      <c r="H13" s="155">
        <v>73229.39</v>
      </c>
      <c r="I13" s="155">
        <v>8248.74</v>
      </c>
      <c r="J13" s="155">
        <v>9443.58</v>
      </c>
      <c r="K13" s="155">
        <v>0</v>
      </c>
      <c r="L13" s="155">
        <v>24.18</v>
      </c>
      <c r="M13" s="155">
        <v>0</v>
      </c>
      <c r="N13" s="155">
        <v>5539.45</v>
      </c>
      <c r="O13" s="155">
        <v>0</v>
      </c>
      <c r="P13" s="155">
        <v>6100.9</v>
      </c>
      <c r="Q13" s="155">
        <v>0</v>
      </c>
      <c r="R13" s="155">
        <v>0</v>
      </c>
      <c r="S13" s="155">
        <v>-33191</v>
      </c>
      <c r="T13" s="155">
        <v>0</v>
      </c>
      <c r="U13" s="155">
        <v>226335.13000000006</v>
      </c>
    </row>
    <row r="14" spans="1:21" x14ac:dyDescent="0.25">
      <c r="A14" t="s">
        <v>118</v>
      </c>
      <c r="B14" t="s">
        <v>66</v>
      </c>
      <c r="C14" t="s">
        <v>122</v>
      </c>
      <c r="D14" s="105">
        <v>1</v>
      </c>
      <c r="E14" s="154">
        <v>1329</v>
      </c>
      <c r="F14" s="155">
        <v>105.89</v>
      </c>
      <c r="G14" s="155">
        <v>5.62</v>
      </c>
      <c r="H14" s="155">
        <v>38.75</v>
      </c>
      <c r="I14" s="155">
        <v>5</v>
      </c>
      <c r="J14" s="155">
        <v>6.49</v>
      </c>
      <c r="K14" s="155">
        <v>0</v>
      </c>
      <c r="L14" s="155">
        <v>0</v>
      </c>
      <c r="M14" s="155">
        <v>0</v>
      </c>
      <c r="N14" s="155">
        <v>2.94</v>
      </c>
      <c r="O14" s="155">
        <v>0</v>
      </c>
      <c r="P14" s="155">
        <v>4.3499999999999996</v>
      </c>
      <c r="Q14" s="155">
        <v>0</v>
      </c>
      <c r="R14" s="155">
        <v>0</v>
      </c>
      <c r="S14" s="155">
        <v>-22.87</v>
      </c>
      <c r="T14" s="155">
        <v>0</v>
      </c>
      <c r="U14" s="155">
        <v>146.16999999999999</v>
      </c>
    </row>
    <row r="15" spans="1:21" x14ac:dyDescent="0.25">
      <c r="A15" t="s">
        <v>118</v>
      </c>
      <c r="C15" t="s">
        <v>123</v>
      </c>
      <c r="D15" s="105">
        <v>4</v>
      </c>
      <c r="E15" s="154">
        <v>445312</v>
      </c>
      <c r="F15" s="155">
        <v>29339.98</v>
      </c>
      <c r="G15" s="155">
        <v>50</v>
      </c>
      <c r="H15" s="155">
        <v>12985.3</v>
      </c>
      <c r="I15" s="155">
        <v>1340.39</v>
      </c>
      <c r="J15" s="155">
        <v>2360.37</v>
      </c>
      <c r="K15" s="155">
        <v>0</v>
      </c>
      <c r="L15" s="155">
        <v>60</v>
      </c>
      <c r="M15" s="155">
        <v>0</v>
      </c>
      <c r="N15" s="155">
        <v>984.14</v>
      </c>
      <c r="O15" s="155">
        <v>0</v>
      </c>
      <c r="P15" s="155">
        <v>1486.64</v>
      </c>
      <c r="Q15" s="155">
        <v>0</v>
      </c>
      <c r="R15" s="155">
        <v>0</v>
      </c>
      <c r="S15" s="155">
        <v>-6267.03</v>
      </c>
      <c r="T15" s="155">
        <v>0</v>
      </c>
      <c r="U15" s="155">
        <v>42339.79</v>
      </c>
    </row>
    <row r="16" spans="1:21" x14ac:dyDescent="0.25">
      <c r="A16" t="s">
        <v>118</v>
      </c>
      <c r="C16" t="s">
        <v>120</v>
      </c>
      <c r="D16" s="105">
        <v>0</v>
      </c>
      <c r="E16" s="154">
        <v>5882</v>
      </c>
      <c r="F16" s="155">
        <v>522.32000000000005</v>
      </c>
      <c r="G16" s="155">
        <v>7.36</v>
      </c>
      <c r="H16" s="155">
        <v>171.52</v>
      </c>
      <c r="I16" s="155">
        <v>8.4600000000000009</v>
      </c>
      <c r="J16" s="155">
        <v>12.58</v>
      </c>
      <c r="K16" s="155">
        <v>0</v>
      </c>
      <c r="L16" s="155">
        <v>395.21</v>
      </c>
      <c r="M16" s="155">
        <v>0</v>
      </c>
      <c r="N16" s="155">
        <v>3.48</v>
      </c>
      <c r="O16" s="155">
        <v>0</v>
      </c>
      <c r="P16" s="155">
        <v>0</v>
      </c>
      <c r="Q16" s="155">
        <v>0</v>
      </c>
      <c r="R16" s="155">
        <v>0</v>
      </c>
      <c r="S16" s="155">
        <v>-111.83</v>
      </c>
      <c r="T16" s="155">
        <v>0</v>
      </c>
      <c r="U16" s="155">
        <v>1009.1</v>
      </c>
    </row>
    <row r="17" spans="1:21" x14ac:dyDescent="0.25">
      <c r="A17" t="s">
        <v>118</v>
      </c>
      <c r="C17" t="s">
        <v>125</v>
      </c>
      <c r="D17" s="105">
        <v>4</v>
      </c>
      <c r="E17" s="154">
        <v>5598351</v>
      </c>
      <c r="F17" s="155">
        <v>237257.27</v>
      </c>
      <c r="G17" s="155">
        <v>150</v>
      </c>
      <c r="H17" s="155">
        <v>163247.91</v>
      </c>
      <c r="I17" s="155">
        <v>14275.79</v>
      </c>
      <c r="J17" s="155">
        <v>19866.3</v>
      </c>
      <c r="K17" s="155">
        <v>0</v>
      </c>
      <c r="L17" s="155">
        <v>9959.9</v>
      </c>
      <c r="M17" s="155">
        <v>0</v>
      </c>
      <c r="N17" s="155">
        <v>3556.8</v>
      </c>
      <c r="O17" s="155">
        <v>0</v>
      </c>
      <c r="P17" s="155">
        <v>12776.25</v>
      </c>
      <c r="Q17" s="155">
        <v>0</v>
      </c>
      <c r="R17" s="155">
        <v>0</v>
      </c>
      <c r="S17" s="155">
        <v>-51769.53</v>
      </c>
      <c r="T17" s="155">
        <v>0</v>
      </c>
      <c r="U17" s="155">
        <v>409320.68999999994</v>
      </c>
    </row>
    <row r="18" spans="1:21" x14ac:dyDescent="0.25">
      <c r="A18" t="s">
        <v>118</v>
      </c>
      <c r="B18" t="s">
        <v>176</v>
      </c>
      <c r="C18"/>
      <c r="D18" s="105">
        <v>9</v>
      </c>
      <c r="E18" s="154">
        <v>6050874</v>
      </c>
      <c r="F18" s="155">
        <v>267225.45999999996</v>
      </c>
      <c r="G18" s="155">
        <v>212.98</v>
      </c>
      <c r="H18" s="155">
        <v>176443.48</v>
      </c>
      <c r="I18" s="155">
        <v>15629.640000000001</v>
      </c>
      <c r="J18" s="155">
        <v>22245.739999999998</v>
      </c>
      <c r="K18" s="155">
        <v>0</v>
      </c>
      <c r="L18" s="155">
        <v>10415.109999999999</v>
      </c>
      <c r="M18" s="155">
        <v>0</v>
      </c>
      <c r="N18" s="155">
        <v>4547.3600000000006</v>
      </c>
      <c r="O18" s="155">
        <v>0</v>
      </c>
      <c r="P18" s="155">
        <v>14267.24</v>
      </c>
      <c r="Q18" s="155">
        <v>0</v>
      </c>
      <c r="R18" s="155">
        <v>0</v>
      </c>
      <c r="S18" s="155">
        <v>-58171.259999999995</v>
      </c>
      <c r="T18" s="155">
        <v>0</v>
      </c>
      <c r="U18" s="155">
        <v>452815.74999999988</v>
      </c>
    </row>
    <row r="19" spans="1:21" x14ac:dyDescent="0.25">
      <c r="A19" t="s">
        <v>118</v>
      </c>
      <c r="B19" t="s">
        <v>143</v>
      </c>
      <c r="C19" t="s">
        <v>122</v>
      </c>
      <c r="D19" s="105">
        <v>24</v>
      </c>
      <c r="E19" s="154">
        <v>3840</v>
      </c>
      <c r="F19" s="155">
        <v>653.25</v>
      </c>
      <c r="G19" s="155">
        <v>0</v>
      </c>
      <c r="H19" s="155">
        <v>111.99</v>
      </c>
      <c r="I19" s="155">
        <v>14.44</v>
      </c>
      <c r="J19" s="155">
        <v>18.739999999999998</v>
      </c>
      <c r="K19" s="155">
        <v>0</v>
      </c>
      <c r="L19" s="155">
        <v>0</v>
      </c>
      <c r="M19" s="155">
        <v>0</v>
      </c>
      <c r="N19" s="155">
        <v>8.49</v>
      </c>
      <c r="O19" s="155">
        <v>0</v>
      </c>
      <c r="P19" s="155">
        <v>12.55</v>
      </c>
      <c r="Q19" s="155">
        <v>0</v>
      </c>
      <c r="R19" s="155">
        <v>0</v>
      </c>
      <c r="S19" s="155">
        <v>-141.07</v>
      </c>
      <c r="T19" s="155">
        <v>0</v>
      </c>
      <c r="U19" s="155">
        <v>678.3900000000001</v>
      </c>
    </row>
    <row r="20" spans="1:21" x14ac:dyDescent="0.25">
      <c r="A20" t="s">
        <v>118</v>
      </c>
      <c r="C20" t="s">
        <v>124</v>
      </c>
      <c r="D20" s="105">
        <v>6</v>
      </c>
      <c r="E20" s="154">
        <v>667</v>
      </c>
      <c r="F20" s="155">
        <v>212.07</v>
      </c>
      <c r="G20" s="155">
        <v>0</v>
      </c>
      <c r="H20" s="155">
        <v>19.46</v>
      </c>
      <c r="I20" s="155">
        <v>0.96</v>
      </c>
      <c r="J20" s="155">
        <v>2.63</v>
      </c>
      <c r="K20" s="155">
        <v>0</v>
      </c>
      <c r="L20" s="155">
        <v>0</v>
      </c>
      <c r="M20" s="155">
        <v>0</v>
      </c>
      <c r="N20" s="155">
        <v>1.47</v>
      </c>
      <c r="O20" s="155">
        <v>0</v>
      </c>
      <c r="P20" s="155">
        <v>0</v>
      </c>
      <c r="Q20" s="155">
        <v>0</v>
      </c>
      <c r="R20" s="155">
        <v>0</v>
      </c>
      <c r="S20" s="155">
        <v>-45.77</v>
      </c>
      <c r="T20" s="155">
        <v>0</v>
      </c>
      <c r="U20" s="155">
        <v>190.82</v>
      </c>
    </row>
    <row r="21" spans="1:21" x14ac:dyDescent="0.25">
      <c r="A21" t="s">
        <v>118</v>
      </c>
      <c r="C21" t="s">
        <v>120</v>
      </c>
      <c r="D21" s="105">
        <v>0</v>
      </c>
      <c r="E21" s="154">
        <v>711</v>
      </c>
      <c r="F21" s="155">
        <v>93.93</v>
      </c>
      <c r="G21" s="155">
        <v>0</v>
      </c>
      <c r="H21" s="155">
        <v>20.73</v>
      </c>
      <c r="I21" s="155">
        <v>1.04</v>
      </c>
      <c r="J21" s="155">
        <v>1.52</v>
      </c>
      <c r="K21" s="155">
        <v>0</v>
      </c>
      <c r="L21" s="155">
        <v>0</v>
      </c>
      <c r="M21" s="155">
        <v>0</v>
      </c>
      <c r="N21" s="155">
        <v>1.58</v>
      </c>
      <c r="O21" s="155">
        <v>0</v>
      </c>
      <c r="P21" s="155">
        <v>0</v>
      </c>
      <c r="Q21" s="155">
        <v>0</v>
      </c>
      <c r="R21" s="155">
        <v>0</v>
      </c>
      <c r="S21" s="155">
        <v>-20.100000000000001</v>
      </c>
      <c r="T21" s="155">
        <v>0</v>
      </c>
      <c r="U21" s="155">
        <v>98.700000000000017</v>
      </c>
    </row>
    <row r="22" spans="1:21" x14ac:dyDescent="0.25">
      <c r="A22" t="s">
        <v>118</v>
      </c>
      <c r="C22" t="s">
        <v>126</v>
      </c>
      <c r="D22" s="105">
        <v>0</v>
      </c>
      <c r="E22" s="154">
        <v>72701</v>
      </c>
      <c r="F22" s="155">
        <v>2165.84</v>
      </c>
      <c r="G22" s="155">
        <v>0</v>
      </c>
      <c r="H22" s="155">
        <v>2119.96</v>
      </c>
      <c r="I22" s="155">
        <v>104.69</v>
      </c>
      <c r="J22" s="155">
        <v>178.84</v>
      </c>
      <c r="K22" s="155">
        <v>0</v>
      </c>
      <c r="L22" s="155">
        <v>1591.96</v>
      </c>
      <c r="M22" s="155">
        <v>0</v>
      </c>
      <c r="N22" s="155">
        <v>145.4</v>
      </c>
      <c r="O22" s="155">
        <v>0</v>
      </c>
      <c r="P22" s="155">
        <v>0</v>
      </c>
      <c r="Q22" s="155">
        <v>0</v>
      </c>
      <c r="R22" s="155">
        <v>0</v>
      </c>
      <c r="S22" s="155">
        <v>-439.03</v>
      </c>
      <c r="T22" s="155">
        <v>0</v>
      </c>
      <c r="U22" s="155">
        <v>5867.66</v>
      </c>
    </row>
    <row r="23" spans="1:21" x14ac:dyDescent="0.25">
      <c r="A23" t="s">
        <v>118</v>
      </c>
      <c r="B23" t="s">
        <v>177</v>
      </c>
      <c r="C23"/>
      <c r="D23" s="105">
        <v>30</v>
      </c>
      <c r="E23" s="154">
        <v>77919</v>
      </c>
      <c r="F23" s="155">
        <v>3125.09</v>
      </c>
      <c r="G23" s="155">
        <v>0</v>
      </c>
      <c r="H23" s="155">
        <v>2272.14</v>
      </c>
      <c r="I23" s="155">
        <v>121.13</v>
      </c>
      <c r="J23" s="155">
        <v>201.73</v>
      </c>
      <c r="K23" s="155">
        <v>0</v>
      </c>
      <c r="L23" s="155">
        <v>1591.96</v>
      </c>
      <c r="M23" s="155">
        <v>0</v>
      </c>
      <c r="N23" s="155">
        <v>156.94</v>
      </c>
      <c r="O23" s="155">
        <v>0</v>
      </c>
      <c r="P23" s="155">
        <v>12.55</v>
      </c>
      <c r="Q23" s="155">
        <v>0</v>
      </c>
      <c r="R23" s="155">
        <v>0</v>
      </c>
      <c r="S23" s="155">
        <v>-645.97</v>
      </c>
      <c r="T23" s="155">
        <v>0</v>
      </c>
      <c r="U23" s="155">
        <v>6835.5699999999988</v>
      </c>
    </row>
    <row r="24" spans="1:21" x14ac:dyDescent="0.25">
      <c r="A24" t="s">
        <v>118</v>
      </c>
      <c r="B24" t="s">
        <v>127</v>
      </c>
      <c r="C24" t="s">
        <v>122</v>
      </c>
      <c r="D24" s="105">
        <v>78</v>
      </c>
      <c r="E24" s="154">
        <v>106284</v>
      </c>
      <c r="F24" s="155">
        <v>7874.78</v>
      </c>
      <c r="G24" s="155">
        <v>0</v>
      </c>
      <c r="H24" s="155">
        <v>3099.26</v>
      </c>
      <c r="I24" s="155">
        <v>399.64</v>
      </c>
      <c r="J24" s="155">
        <v>518.64</v>
      </c>
      <c r="K24" s="155">
        <v>0</v>
      </c>
      <c r="L24" s="155">
        <v>0</v>
      </c>
      <c r="M24" s="155">
        <v>0</v>
      </c>
      <c r="N24" s="155">
        <v>237.01</v>
      </c>
      <c r="O24" s="155">
        <v>0</v>
      </c>
      <c r="P24" s="155">
        <v>347.55</v>
      </c>
      <c r="Q24" s="155">
        <v>0</v>
      </c>
      <c r="R24" s="155">
        <v>0</v>
      </c>
      <c r="S24" s="155">
        <v>-1700.9299999999998</v>
      </c>
      <c r="T24" s="155">
        <v>0</v>
      </c>
      <c r="U24" s="155">
        <v>10775.949999999999</v>
      </c>
    </row>
    <row r="25" spans="1:21" x14ac:dyDescent="0.25">
      <c r="A25" t="s">
        <v>118</v>
      </c>
      <c r="C25" t="s">
        <v>123</v>
      </c>
      <c r="D25" s="105">
        <v>5</v>
      </c>
      <c r="E25" s="154">
        <v>558820</v>
      </c>
      <c r="F25" s="155">
        <v>22543.49</v>
      </c>
      <c r="G25" s="155">
        <v>0</v>
      </c>
      <c r="H25" s="155">
        <v>16295.2</v>
      </c>
      <c r="I25" s="155">
        <v>1682.04</v>
      </c>
      <c r="J25" s="155">
        <v>1186.05</v>
      </c>
      <c r="K25" s="155">
        <v>0</v>
      </c>
      <c r="L25" s="155">
        <v>0</v>
      </c>
      <c r="M25" s="155">
        <v>0</v>
      </c>
      <c r="N25" s="155">
        <v>1234.99</v>
      </c>
      <c r="O25" s="155">
        <v>0</v>
      </c>
      <c r="P25" s="155">
        <v>747</v>
      </c>
      <c r="Q25" s="155">
        <v>0</v>
      </c>
      <c r="R25" s="155">
        <v>0</v>
      </c>
      <c r="S25" s="155">
        <v>-4815.3</v>
      </c>
      <c r="T25" s="155">
        <v>0</v>
      </c>
      <c r="U25" s="155">
        <v>38873.47</v>
      </c>
    </row>
    <row r="26" spans="1:21" x14ac:dyDescent="0.25">
      <c r="A26" t="s">
        <v>118</v>
      </c>
      <c r="C26" t="s">
        <v>120</v>
      </c>
      <c r="D26" s="105">
        <v>0</v>
      </c>
      <c r="E26" s="154">
        <v>65</v>
      </c>
      <c r="F26" s="155">
        <v>8.11</v>
      </c>
      <c r="G26" s="155">
        <v>0</v>
      </c>
      <c r="H26" s="155">
        <v>1.9</v>
      </c>
      <c r="I26" s="155">
        <v>0.09</v>
      </c>
      <c r="J26" s="155">
        <v>0.14000000000000001</v>
      </c>
      <c r="K26" s="155">
        <v>0</v>
      </c>
      <c r="L26" s="155">
        <v>0</v>
      </c>
      <c r="M26" s="155">
        <v>0</v>
      </c>
      <c r="N26" s="155">
        <v>0.14000000000000001</v>
      </c>
      <c r="O26" s="155">
        <v>0</v>
      </c>
      <c r="P26" s="155">
        <v>0</v>
      </c>
      <c r="Q26" s="155">
        <v>0</v>
      </c>
      <c r="R26" s="155">
        <v>0</v>
      </c>
      <c r="S26" s="155">
        <v>-1.74</v>
      </c>
      <c r="T26" s="155">
        <v>0</v>
      </c>
      <c r="U26" s="155">
        <v>8.64</v>
      </c>
    </row>
    <row r="27" spans="1:21" x14ac:dyDescent="0.25">
      <c r="A27" t="s">
        <v>118</v>
      </c>
      <c r="B27" t="s">
        <v>178</v>
      </c>
      <c r="C27"/>
      <c r="D27" s="105">
        <v>83</v>
      </c>
      <c r="E27" s="154">
        <v>665169</v>
      </c>
      <c r="F27" s="155">
        <v>30426.38</v>
      </c>
      <c r="G27" s="155">
        <v>0</v>
      </c>
      <c r="H27" s="155">
        <v>19396.36</v>
      </c>
      <c r="I27" s="155">
        <v>2081.77</v>
      </c>
      <c r="J27" s="155">
        <v>1704.8300000000002</v>
      </c>
      <c r="K27" s="155">
        <v>0</v>
      </c>
      <c r="L27" s="155">
        <v>0</v>
      </c>
      <c r="M27" s="155">
        <v>0</v>
      </c>
      <c r="N27" s="155">
        <v>1472.14</v>
      </c>
      <c r="O27" s="155">
        <v>0</v>
      </c>
      <c r="P27" s="155">
        <v>1094.55</v>
      </c>
      <c r="Q27" s="155">
        <v>0</v>
      </c>
      <c r="R27" s="155">
        <v>0</v>
      </c>
      <c r="S27" s="155">
        <v>-6517.9699999999993</v>
      </c>
      <c r="T27" s="155">
        <v>0</v>
      </c>
      <c r="U27" s="155">
        <v>49658.060000000005</v>
      </c>
    </row>
    <row r="28" spans="1:21" x14ac:dyDescent="0.25">
      <c r="A28" t="s">
        <v>182</v>
      </c>
      <c r="C28"/>
      <c r="D28" s="105">
        <v>4845</v>
      </c>
      <c r="E28" s="154">
        <v>13323719</v>
      </c>
      <c r="F28" s="155">
        <v>781853.34</v>
      </c>
      <c r="G28" s="155">
        <v>16897.63</v>
      </c>
      <c r="H28" s="155">
        <v>388522.86000000004</v>
      </c>
      <c r="I28" s="155">
        <v>42473.610000000008</v>
      </c>
      <c r="J28" s="155">
        <v>56285.399999999987</v>
      </c>
      <c r="K28" s="155">
        <v>0</v>
      </c>
      <c r="L28" s="155">
        <v>12031.25</v>
      </c>
      <c r="M28" s="155">
        <v>0</v>
      </c>
      <c r="N28" s="155">
        <v>20598.980000000007</v>
      </c>
      <c r="O28" s="155">
        <v>0</v>
      </c>
      <c r="P28" s="155">
        <v>36404.740000000005</v>
      </c>
      <c r="Q28" s="155">
        <v>0</v>
      </c>
      <c r="R28" s="155">
        <v>0</v>
      </c>
      <c r="S28" s="155">
        <v>-170367.63999999998</v>
      </c>
      <c r="T28" s="155">
        <v>0</v>
      </c>
      <c r="U28" s="155">
        <v>1184700.1700000002</v>
      </c>
    </row>
    <row r="29" spans="1:21" x14ac:dyDescent="0.25">
      <c r="A29" t="s">
        <v>128</v>
      </c>
      <c r="B29" t="s">
        <v>62</v>
      </c>
      <c r="C29" t="s">
        <v>119</v>
      </c>
      <c r="D29" s="105">
        <v>0</v>
      </c>
      <c r="E29" s="154">
        <v>-556</v>
      </c>
      <c r="F29" s="155">
        <v>-7.17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5">
        <v>-7.17</v>
      </c>
    </row>
    <row r="30" spans="1:21" x14ac:dyDescent="0.25">
      <c r="A30" t="s">
        <v>128</v>
      </c>
      <c r="C30" t="s">
        <v>120</v>
      </c>
      <c r="D30" s="105">
        <v>12</v>
      </c>
      <c r="E30" s="154">
        <v>51671</v>
      </c>
      <c r="F30" s="155">
        <v>16164.34</v>
      </c>
      <c r="G30" s="155">
        <v>93.52</v>
      </c>
      <c r="H30" s="155">
        <v>1284.81</v>
      </c>
      <c r="I30" s="155">
        <v>0</v>
      </c>
      <c r="J30" s="155">
        <v>0</v>
      </c>
      <c r="K30" s="155">
        <v>69.05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101.10999999999999</v>
      </c>
      <c r="U30" s="155">
        <v>17712.830000000002</v>
      </c>
    </row>
    <row r="31" spans="1:21" x14ac:dyDescent="0.25">
      <c r="A31" t="s">
        <v>128</v>
      </c>
      <c r="C31" t="s">
        <v>121</v>
      </c>
      <c r="D31" s="105">
        <v>5501</v>
      </c>
      <c r="E31" s="154">
        <v>5445351</v>
      </c>
      <c r="F31" s="155">
        <v>429062.51</v>
      </c>
      <c r="G31" s="155">
        <v>25230.38</v>
      </c>
      <c r="H31" s="155">
        <v>134593.45000000001</v>
      </c>
      <c r="I31" s="155">
        <v>0</v>
      </c>
      <c r="J31" s="155">
        <v>-0.35</v>
      </c>
      <c r="K31" s="155">
        <v>7188.02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72586.86</v>
      </c>
      <c r="U31" s="155">
        <v>668660.87000000011</v>
      </c>
    </row>
    <row r="32" spans="1:21" x14ac:dyDescent="0.25">
      <c r="A32" t="s">
        <v>128</v>
      </c>
      <c r="C32" t="s">
        <v>129</v>
      </c>
      <c r="D32" s="105">
        <v>734</v>
      </c>
      <c r="E32" s="154">
        <v>923541</v>
      </c>
      <c r="F32" s="155">
        <v>67712.91</v>
      </c>
      <c r="G32" s="155">
        <v>3181.22</v>
      </c>
      <c r="H32" s="155">
        <v>22734</v>
      </c>
      <c r="I32" s="155">
        <v>0</v>
      </c>
      <c r="J32" s="155">
        <v>0</v>
      </c>
      <c r="K32" s="155">
        <v>1219.21</v>
      </c>
      <c r="L32" s="155">
        <v>0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5">
        <v>0</v>
      </c>
      <c r="T32" s="155">
        <v>12366.58</v>
      </c>
      <c r="U32" s="155">
        <v>107213.92000000001</v>
      </c>
    </row>
    <row r="33" spans="1:21" x14ac:dyDescent="0.25">
      <c r="A33" t="s">
        <v>128</v>
      </c>
      <c r="C33" t="s">
        <v>130</v>
      </c>
      <c r="D33" s="105">
        <v>1917</v>
      </c>
      <c r="E33" s="154">
        <v>3706897</v>
      </c>
      <c r="F33" s="155">
        <v>239584.44</v>
      </c>
      <c r="G33" s="155">
        <v>7518.33</v>
      </c>
      <c r="H33" s="155">
        <v>92081.31</v>
      </c>
      <c r="I33" s="155">
        <v>0</v>
      </c>
      <c r="J33" s="155">
        <v>0</v>
      </c>
      <c r="K33" s="155">
        <v>4893.1000000000004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48236.090000000004</v>
      </c>
      <c r="U33" s="155">
        <v>392313.26999999996</v>
      </c>
    </row>
    <row r="34" spans="1:21" x14ac:dyDescent="0.25">
      <c r="A34" t="s">
        <v>128</v>
      </c>
      <c r="B34" t="s">
        <v>174</v>
      </c>
      <c r="C34"/>
      <c r="D34" s="105">
        <v>8164</v>
      </c>
      <c r="E34" s="154">
        <v>10126904</v>
      </c>
      <c r="F34" s="155">
        <v>752517.03</v>
      </c>
      <c r="G34" s="155">
        <v>36023.450000000004</v>
      </c>
      <c r="H34" s="155">
        <v>250693.57</v>
      </c>
      <c r="I34" s="155">
        <v>0</v>
      </c>
      <c r="J34" s="155">
        <v>-0.35</v>
      </c>
      <c r="K34" s="155">
        <v>13369.380000000001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133290.64000000001</v>
      </c>
      <c r="U34" s="155">
        <v>1185893.7200000002</v>
      </c>
    </row>
    <row r="35" spans="1:21" x14ac:dyDescent="0.25">
      <c r="A35" t="s">
        <v>128</v>
      </c>
      <c r="B35" t="s">
        <v>64</v>
      </c>
      <c r="C35" t="s">
        <v>122</v>
      </c>
      <c r="D35" s="105">
        <v>1056</v>
      </c>
      <c r="E35" s="154">
        <v>1428346</v>
      </c>
      <c r="F35" s="155">
        <v>141481.13999999998</v>
      </c>
      <c r="G35" s="155">
        <v>5763.88</v>
      </c>
      <c r="H35" s="155">
        <v>35478.17</v>
      </c>
      <c r="I35" s="155">
        <v>0</v>
      </c>
      <c r="J35" s="155">
        <v>0</v>
      </c>
      <c r="K35" s="155">
        <v>1885.41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15340.520000000002</v>
      </c>
      <c r="U35" s="155">
        <v>199949.12</v>
      </c>
    </row>
    <row r="36" spans="1:21" x14ac:dyDescent="0.25">
      <c r="A36" t="s">
        <v>128</v>
      </c>
      <c r="C36" t="s">
        <v>123</v>
      </c>
      <c r="D36" s="105">
        <v>67</v>
      </c>
      <c r="E36" s="154">
        <v>1919071</v>
      </c>
      <c r="F36" s="155">
        <v>138491.25</v>
      </c>
      <c r="G36" s="155">
        <v>725</v>
      </c>
      <c r="H36" s="155">
        <v>48329.72</v>
      </c>
      <c r="I36" s="155">
        <v>0</v>
      </c>
      <c r="J36" s="155">
        <v>0</v>
      </c>
      <c r="K36" s="155">
        <v>2533.13</v>
      </c>
      <c r="L36" s="155">
        <v>663.34</v>
      </c>
      <c r="M36" s="155">
        <v>0</v>
      </c>
      <c r="N36" s="155">
        <v>0</v>
      </c>
      <c r="O36" s="155">
        <v>0</v>
      </c>
      <c r="P36" s="155">
        <v>0</v>
      </c>
      <c r="Q36" s="155">
        <v>0</v>
      </c>
      <c r="R36" s="155">
        <v>0</v>
      </c>
      <c r="S36" s="155">
        <v>0</v>
      </c>
      <c r="T36" s="155">
        <v>14966.04</v>
      </c>
      <c r="U36" s="155">
        <v>205708.48</v>
      </c>
    </row>
    <row r="37" spans="1:21" x14ac:dyDescent="0.25">
      <c r="A37" t="s">
        <v>128</v>
      </c>
      <c r="C37" t="s">
        <v>124</v>
      </c>
      <c r="D37" s="105">
        <v>7</v>
      </c>
      <c r="E37" s="154">
        <v>2003</v>
      </c>
      <c r="F37" s="155">
        <v>268.47000000000003</v>
      </c>
      <c r="G37" s="155">
        <v>6.31</v>
      </c>
      <c r="H37" s="155">
        <v>37.909999999999997</v>
      </c>
      <c r="I37" s="155">
        <v>0</v>
      </c>
      <c r="J37" s="155">
        <v>0</v>
      </c>
      <c r="K37" s="155">
        <v>2.62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1.4</v>
      </c>
      <c r="U37" s="155">
        <v>316.71000000000004</v>
      </c>
    </row>
    <row r="38" spans="1:21" x14ac:dyDescent="0.25">
      <c r="A38" t="s">
        <v>128</v>
      </c>
      <c r="C38" t="s">
        <v>119</v>
      </c>
      <c r="D38" s="105">
        <v>0</v>
      </c>
      <c r="E38" s="154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  <c r="T38" s="155">
        <v>0</v>
      </c>
      <c r="U38" s="155">
        <v>0</v>
      </c>
    </row>
    <row r="39" spans="1:21" x14ac:dyDescent="0.25">
      <c r="A39" t="s">
        <v>128</v>
      </c>
      <c r="C39" t="s">
        <v>120</v>
      </c>
      <c r="D39" s="105">
        <v>16</v>
      </c>
      <c r="E39" s="154">
        <v>53633</v>
      </c>
      <c r="F39" s="155">
        <v>13485.05</v>
      </c>
      <c r="G39" s="155">
        <v>154.88999999999999</v>
      </c>
      <c r="H39" s="155">
        <v>1335.1100000000001</v>
      </c>
      <c r="I39" s="155">
        <v>0</v>
      </c>
      <c r="J39" s="155">
        <v>0</v>
      </c>
      <c r="K39" s="155">
        <v>71.08</v>
      </c>
      <c r="L39" s="155">
        <v>69</v>
      </c>
      <c r="M39" s="155">
        <v>0</v>
      </c>
      <c r="N39" s="155">
        <v>0</v>
      </c>
      <c r="O39" s="155">
        <v>0</v>
      </c>
      <c r="P39" s="155">
        <v>0</v>
      </c>
      <c r="Q39" s="155">
        <v>0</v>
      </c>
      <c r="R39" s="155">
        <v>0</v>
      </c>
      <c r="S39" s="155">
        <v>0</v>
      </c>
      <c r="T39" s="155">
        <v>105.82</v>
      </c>
      <c r="U39" s="155">
        <v>15220.949999999999</v>
      </c>
    </row>
    <row r="40" spans="1:21" x14ac:dyDescent="0.25">
      <c r="A40" t="s">
        <v>128</v>
      </c>
      <c r="C40" t="s">
        <v>131</v>
      </c>
      <c r="D40" s="105">
        <v>100</v>
      </c>
      <c r="E40" s="154">
        <v>224116</v>
      </c>
      <c r="F40" s="155">
        <v>18018.080000000002</v>
      </c>
      <c r="G40" s="155">
        <v>788.5</v>
      </c>
      <c r="H40" s="155">
        <v>5540.77</v>
      </c>
      <c r="I40" s="155">
        <v>0</v>
      </c>
      <c r="J40" s="155">
        <v>0</v>
      </c>
      <c r="K40" s="155">
        <v>295.86</v>
      </c>
      <c r="L40" s="155">
        <v>0</v>
      </c>
      <c r="M40" s="155">
        <v>0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2738.7</v>
      </c>
      <c r="U40" s="155">
        <v>27381.910000000003</v>
      </c>
    </row>
    <row r="41" spans="1:21" x14ac:dyDescent="0.25">
      <c r="A41" t="s">
        <v>128</v>
      </c>
      <c r="C41" t="s">
        <v>132</v>
      </c>
      <c r="D41" s="105">
        <v>35</v>
      </c>
      <c r="E41" s="154">
        <v>826956</v>
      </c>
      <c r="F41" s="155">
        <v>56509.59</v>
      </c>
      <c r="G41" s="155">
        <v>289.14</v>
      </c>
      <c r="H41" s="155">
        <v>20574.68</v>
      </c>
      <c r="I41" s="155">
        <v>0</v>
      </c>
      <c r="J41" s="155">
        <v>0</v>
      </c>
      <c r="K41" s="155">
        <v>1091.5999999999999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8550.73</v>
      </c>
      <c r="U41" s="155">
        <v>87015.74</v>
      </c>
    </row>
    <row r="42" spans="1:21" x14ac:dyDescent="0.25">
      <c r="A42" t="s">
        <v>128</v>
      </c>
      <c r="B42" t="s">
        <v>175</v>
      </c>
      <c r="C42"/>
      <c r="D42" s="105">
        <v>1281</v>
      </c>
      <c r="E42" s="154">
        <v>4454125</v>
      </c>
      <c r="F42" s="155">
        <v>368253.57999999996</v>
      </c>
      <c r="G42" s="155">
        <v>7727.7200000000012</v>
      </c>
      <c r="H42" s="155">
        <v>111296.36</v>
      </c>
      <c r="I42" s="155">
        <v>0</v>
      </c>
      <c r="J42" s="155">
        <v>0</v>
      </c>
      <c r="K42" s="155">
        <v>5879.6999999999989</v>
      </c>
      <c r="L42" s="155">
        <v>732.34</v>
      </c>
      <c r="M42" s="155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55">
        <v>41703.210000000006</v>
      </c>
      <c r="U42" s="155">
        <v>535592.90999999992</v>
      </c>
    </row>
    <row r="43" spans="1:21" x14ac:dyDescent="0.25">
      <c r="A43" t="s">
        <v>128</v>
      </c>
      <c r="B43" t="s">
        <v>66</v>
      </c>
      <c r="C43" t="s">
        <v>122</v>
      </c>
      <c r="D43" s="105">
        <v>10</v>
      </c>
      <c r="E43" s="154">
        <v>26531</v>
      </c>
      <c r="F43" s="155">
        <v>2422.25</v>
      </c>
      <c r="G43" s="155">
        <v>59.29</v>
      </c>
      <c r="H43" s="155">
        <v>654.05999999999995</v>
      </c>
      <c r="I43" s="155">
        <v>0</v>
      </c>
      <c r="J43" s="155">
        <v>0</v>
      </c>
      <c r="K43" s="155">
        <v>35.04</v>
      </c>
      <c r="L43" s="155">
        <v>0</v>
      </c>
      <c r="M43" s="155">
        <v>0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284.95000000000005</v>
      </c>
      <c r="U43" s="155">
        <v>3455.59</v>
      </c>
    </row>
    <row r="44" spans="1:21" x14ac:dyDescent="0.25">
      <c r="A44" t="s">
        <v>128</v>
      </c>
      <c r="C44" t="s">
        <v>123</v>
      </c>
      <c r="D44" s="105">
        <v>27</v>
      </c>
      <c r="E44" s="154">
        <v>1175320</v>
      </c>
      <c r="F44" s="155">
        <v>93332.57</v>
      </c>
      <c r="G44" s="155">
        <v>275</v>
      </c>
      <c r="H44" s="155">
        <v>29688.42</v>
      </c>
      <c r="I44" s="155">
        <v>0</v>
      </c>
      <c r="J44" s="155">
        <v>0</v>
      </c>
      <c r="K44" s="155">
        <v>1551.4099999999999</v>
      </c>
      <c r="L44" s="155">
        <v>0</v>
      </c>
      <c r="M44" s="155">
        <v>0</v>
      </c>
      <c r="N44" s="155">
        <v>0</v>
      </c>
      <c r="O44" s="155">
        <v>0</v>
      </c>
      <c r="P44" s="155">
        <v>0</v>
      </c>
      <c r="Q44" s="155">
        <v>0</v>
      </c>
      <c r="R44" s="155">
        <v>0</v>
      </c>
      <c r="S44" s="155">
        <v>0</v>
      </c>
      <c r="T44" s="155">
        <v>11984.96</v>
      </c>
      <c r="U44" s="155">
        <v>136832.36000000002</v>
      </c>
    </row>
    <row r="45" spans="1:21" x14ac:dyDescent="0.25">
      <c r="A45" t="s">
        <v>128</v>
      </c>
      <c r="C45" t="s">
        <v>120</v>
      </c>
      <c r="D45" s="105">
        <v>0</v>
      </c>
      <c r="E45" s="154">
        <v>13008</v>
      </c>
      <c r="F45" s="155">
        <v>2793.92</v>
      </c>
      <c r="G45" s="155">
        <v>62.5</v>
      </c>
      <c r="H45" s="155">
        <v>337.02</v>
      </c>
      <c r="I45" s="155">
        <v>0</v>
      </c>
      <c r="J45" s="155">
        <v>0</v>
      </c>
      <c r="K45" s="155">
        <v>17.190000000000001</v>
      </c>
      <c r="L45" s="155">
        <v>0</v>
      </c>
      <c r="M45" s="155">
        <v>0</v>
      </c>
      <c r="N45" s="155">
        <v>0</v>
      </c>
      <c r="O45" s="155">
        <v>0</v>
      </c>
      <c r="P45" s="155">
        <v>0</v>
      </c>
      <c r="Q45" s="155">
        <v>0</v>
      </c>
      <c r="R45" s="155">
        <v>0</v>
      </c>
      <c r="S45" s="155">
        <v>0</v>
      </c>
      <c r="T45" s="155">
        <v>25.75</v>
      </c>
      <c r="U45" s="155">
        <v>3236.38</v>
      </c>
    </row>
    <row r="46" spans="1:21" x14ac:dyDescent="0.25">
      <c r="A46" t="s">
        <v>128</v>
      </c>
      <c r="C46" t="s">
        <v>125</v>
      </c>
      <c r="D46" s="105">
        <v>5</v>
      </c>
      <c r="E46" s="154">
        <v>3409025</v>
      </c>
      <c r="F46" s="155">
        <v>133228.23000000001</v>
      </c>
      <c r="G46" s="155">
        <v>50</v>
      </c>
      <c r="H46" s="155">
        <v>99543.53</v>
      </c>
      <c r="I46" s="155">
        <v>0</v>
      </c>
      <c r="J46" s="155">
        <v>0</v>
      </c>
      <c r="K46" s="155">
        <v>4499.91</v>
      </c>
      <c r="L46" s="155">
        <v>10291.26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  <c r="T46" s="155">
        <v>23564.54</v>
      </c>
      <c r="U46" s="155">
        <v>271177.47000000003</v>
      </c>
    </row>
    <row r="47" spans="1:21" x14ac:dyDescent="0.25">
      <c r="A47" t="s">
        <v>128</v>
      </c>
      <c r="C47" t="s">
        <v>131</v>
      </c>
      <c r="D47" s="105">
        <v>6</v>
      </c>
      <c r="E47" s="154">
        <v>23613</v>
      </c>
      <c r="F47" s="155">
        <v>1795.53</v>
      </c>
      <c r="G47" s="155">
        <v>0</v>
      </c>
      <c r="H47" s="155">
        <v>587.49</v>
      </c>
      <c r="I47" s="155">
        <v>0</v>
      </c>
      <c r="J47" s="155">
        <v>0</v>
      </c>
      <c r="K47" s="155">
        <v>31.18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288.55</v>
      </c>
      <c r="U47" s="155">
        <v>2702.75</v>
      </c>
    </row>
    <row r="48" spans="1:21" x14ac:dyDescent="0.25">
      <c r="A48" t="s">
        <v>128</v>
      </c>
      <c r="C48" t="s">
        <v>132</v>
      </c>
      <c r="D48" s="105">
        <v>4</v>
      </c>
      <c r="E48" s="154">
        <v>36400</v>
      </c>
      <c r="F48" s="155">
        <v>2724.15</v>
      </c>
      <c r="G48" s="155">
        <v>0</v>
      </c>
      <c r="H48" s="155">
        <v>833.15</v>
      </c>
      <c r="I48" s="155">
        <v>0</v>
      </c>
      <c r="J48" s="155">
        <v>0</v>
      </c>
      <c r="K48" s="155">
        <v>48.05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376.35999999999996</v>
      </c>
      <c r="U48" s="155">
        <v>3981.7100000000005</v>
      </c>
    </row>
    <row r="49" spans="1:21" x14ac:dyDescent="0.25">
      <c r="A49" t="s">
        <v>128</v>
      </c>
      <c r="B49" t="s">
        <v>176</v>
      </c>
      <c r="C49"/>
      <c r="D49" s="105">
        <v>52</v>
      </c>
      <c r="E49" s="154">
        <v>4683897</v>
      </c>
      <c r="F49" s="155">
        <v>236296.65000000002</v>
      </c>
      <c r="G49" s="155">
        <v>446.79</v>
      </c>
      <c r="H49" s="155">
        <v>131643.66999999998</v>
      </c>
      <c r="I49" s="155">
        <v>0</v>
      </c>
      <c r="J49" s="155">
        <v>0</v>
      </c>
      <c r="K49" s="155">
        <v>6182.78</v>
      </c>
      <c r="L49" s="155">
        <v>10291.26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36525.11</v>
      </c>
      <c r="U49" s="155">
        <v>421386.26</v>
      </c>
    </row>
    <row r="50" spans="1:21" x14ac:dyDescent="0.25">
      <c r="A50" t="s">
        <v>128</v>
      </c>
      <c r="B50" t="s">
        <v>143</v>
      </c>
      <c r="C50" t="s">
        <v>122</v>
      </c>
      <c r="D50" s="105">
        <v>44</v>
      </c>
      <c r="E50" s="154">
        <v>12849</v>
      </c>
      <c r="F50" s="155">
        <v>2005.3900000000003</v>
      </c>
      <c r="G50" s="155">
        <v>0</v>
      </c>
      <c r="H50" s="155">
        <v>2557.9199999999996</v>
      </c>
      <c r="I50" s="155">
        <v>0</v>
      </c>
      <c r="J50" s="155">
        <v>0</v>
      </c>
      <c r="K50" s="155">
        <v>16.969999999999985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138.03000000000009</v>
      </c>
      <c r="U50" s="155">
        <v>4718.3099999999995</v>
      </c>
    </row>
    <row r="51" spans="1:21" x14ac:dyDescent="0.25">
      <c r="A51" t="s">
        <v>128</v>
      </c>
      <c r="C51" t="s">
        <v>124</v>
      </c>
      <c r="D51" s="105">
        <v>11</v>
      </c>
      <c r="E51" s="154">
        <v>531</v>
      </c>
      <c r="F51" s="155">
        <v>141.46</v>
      </c>
      <c r="G51" s="155">
        <v>0</v>
      </c>
      <c r="H51" s="155">
        <v>13.08</v>
      </c>
      <c r="I51" s="155">
        <v>0</v>
      </c>
      <c r="J51" s="155">
        <v>0</v>
      </c>
      <c r="K51" s="155">
        <v>0.7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Q51" s="155">
        <v>0</v>
      </c>
      <c r="R51" s="155">
        <v>0</v>
      </c>
      <c r="S51" s="155">
        <v>0</v>
      </c>
      <c r="T51" s="155">
        <v>0.37</v>
      </c>
      <c r="U51" s="155">
        <v>155.61000000000001</v>
      </c>
    </row>
    <row r="52" spans="1:21" x14ac:dyDescent="0.25">
      <c r="A52" t="s">
        <v>128</v>
      </c>
      <c r="C52" t="s">
        <v>120</v>
      </c>
      <c r="D52" s="105">
        <v>0</v>
      </c>
      <c r="E52" s="154">
        <v>777</v>
      </c>
      <c r="F52" s="155">
        <v>171.62</v>
      </c>
      <c r="G52" s="155">
        <v>0</v>
      </c>
      <c r="H52" s="155">
        <v>19.62</v>
      </c>
      <c r="I52" s="155">
        <v>0</v>
      </c>
      <c r="J52" s="155">
        <v>0</v>
      </c>
      <c r="K52" s="155">
        <v>1.03</v>
      </c>
      <c r="L52" s="155">
        <v>0</v>
      </c>
      <c r="M52" s="155">
        <v>0</v>
      </c>
      <c r="N52" s="155">
        <v>0</v>
      </c>
      <c r="O52" s="155">
        <v>0</v>
      </c>
      <c r="P52" s="155">
        <v>0</v>
      </c>
      <c r="Q52" s="155">
        <v>0</v>
      </c>
      <c r="R52" s="155">
        <v>0</v>
      </c>
      <c r="S52" s="155">
        <v>0</v>
      </c>
      <c r="T52" s="155">
        <v>1.5299999999999998</v>
      </c>
      <c r="U52" s="155">
        <v>193.8</v>
      </c>
    </row>
    <row r="53" spans="1:21" x14ac:dyDescent="0.25">
      <c r="A53" t="s">
        <v>128</v>
      </c>
      <c r="C53" t="s">
        <v>126</v>
      </c>
      <c r="D53" s="105">
        <v>0</v>
      </c>
      <c r="E53" s="154">
        <v>156941</v>
      </c>
      <c r="F53" s="155">
        <v>10179.790000000001</v>
      </c>
      <c r="G53" s="155">
        <v>0</v>
      </c>
      <c r="H53" s="155">
        <v>4582.67</v>
      </c>
      <c r="I53" s="155">
        <v>0</v>
      </c>
      <c r="J53" s="155">
        <v>0</v>
      </c>
      <c r="K53" s="155">
        <v>207.16000000000003</v>
      </c>
      <c r="L53" s="155">
        <v>4051.77</v>
      </c>
      <c r="M53" s="155">
        <v>0</v>
      </c>
      <c r="N53" s="155">
        <v>0</v>
      </c>
      <c r="O53" s="155">
        <v>0</v>
      </c>
      <c r="P53" s="155">
        <v>0</v>
      </c>
      <c r="Q53" s="155">
        <v>0</v>
      </c>
      <c r="R53" s="155">
        <v>0</v>
      </c>
      <c r="S53" s="155">
        <v>0</v>
      </c>
      <c r="T53" s="155">
        <v>384.51</v>
      </c>
      <c r="U53" s="155">
        <v>19405.899999999998</v>
      </c>
    </row>
    <row r="54" spans="1:21" x14ac:dyDescent="0.25">
      <c r="A54" t="s">
        <v>128</v>
      </c>
      <c r="B54" t="s">
        <v>177</v>
      </c>
      <c r="C54"/>
      <c r="D54" s="105">
        <v>55</v>
      </c>
      <c r="E54" s="154">
        <v>171098</v>
      </c>
      <c r="F54" s="155">
        <v>12498.260000000002</v>
      </c>
      <c r="G54" s="155">
        <v>0</v>
      </c>
      <c r="H54" s="155">
        <v>7173.29</v>
      </c>
      <c r="I54" s="155">
        <v>0</v>
      </c>
      <c r="J54" s="155">
        <v>0</v>
      </c>
      <c r="K54" s="155">
        <v>225.86</v>
      </c>
      <c r="L54" s="155">
        <v>4051.77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  <c r="T54" s="155">
        <v>524.44000000000005</v>
      </c>
      <c r="U54" s="155">
        <v>24473.62</v>
      </c>
    </row>
    <row r="55" spans="1:21" x14ac:dyDescent="0.25">
      <c r="A55" t="s">
        <v>128</v>
      </c>
      <c r="B55" t="s">
        <v>127</v>
      </c>
      <c r="C55" t="s">
        <v>122</v>
      </c>
      <c r="D55" s="105">
        <v>82</v>
      </c>
      <c r="E55" s="154">
        <v>121472</v>
      </c>
      <c r="F55" s="155">
        <v>11879.22</v>
      </c>
      <c r="G55" s="155">
        <v>0</v>
      </c>
      <c r="H55" s="155">
        <v>3022.2200000000003</v>
      </c>
      <c r="I55" s="155">
        <v>0</v>
      </c>
      <c r="J55" s="155">
        <v>0</v>
      </c>
      <c r="K55" s="155">
        <v>160.35999999999999</v>
      </c>
      <c r="L55" s="155">
        <v>48.78</v>
      </c>
      <c r="M55" s="155">
        <v>0</v>
      </c>
      <c r="N55" s="155">
        <v>0</v>
      </c>
      <c r="O55" s="155">
        <v>0</v>
      </c>
      <c r="P55" s="155">
        <v>0</v>
      </c>
      <c r="Q55" s="155">
        <v>0</v>
      </c>
      <c r="R55" s="155">
        <v>0</v>
      </c>
      <c r="S55" s="155">
        <v>0</v>
      </c>
      <c r="T55" s="155">
        <v>1304.6100000000001</v>
      </c>
      <c r="U55" s="155">
        <v>16415.189999999999</v>
      </c>
    </row>
    <row r="56" spans="1:21" x14ac:dyDescent="0.25">
      <c r="A56" t="s">
        <v>128</v>
      </c>
      <c r="C56" t="s">
        <v>123</v>
      </c>
      <c r="D56" s="105">
        <v>12</v>
      </c>
      <c r="E56" s="154">
        <v>318335</v>
      </c>
      <c r="F56" s="155">
        <v>20687.859999999997</v>
      </c>
      <c r="G56" s="155">
        <v>0</v>
      </c>
      <c r="H56" s="155">
        <v>7920.1899999999987</v>
      </c>
      <c r="I56" s="155">
        <v>0</v>
      </c>
      <c r="J56" s="155">
        <v>0</v>
      </c>
      <c r="K56" s="155">
        <v>420.21</v>
      </c>
      <c r="L56" s="155">
        <v>0</v>
      </c>
      <c r="M56" s="155">
        <v>0</v>
      </c>
      <c r="N56" s="155">
        <v>0</v>
      </c>
      <c r="O56" s="155">
        <v>0</v>
      </c>
      <c r="P56" s="155">
        <v>0</v>
      </c>
      <c r="Q56" s="155">
        <v>0</v>
      </c>
      <c r="R56" s="155">
        <v>0</v>
      </c>
      <c r="S56" s="155">
        <v>0</v>
      </c>
      <c r="T56" s="155">
        <v>1988.5</v>
      </c>
      <c r="U56" s="155">
        <v>31016.759999999995</v>
      </c>
    </row>
    <row r="57" spans="1:21" x14ac:dyDescent="0.25">
      <c r="A57" t="s">
        <v>128</v>
      </c>
      <c r="C57" t="s">
        <v>124</v>
      </c>
      <c r="D57" s="105">
        <v>1</v>
      </c>
      <c r="E57" s="154">
        <v>480</v>
      </c>
      <c r="F57" s="155">
        <v>62.78</v>
      </c>
      <c r="G57" s="155">
        <v>0</v>
      </c>
      <c r="H57" s="155">
        <v>11.94</v>
      </c>
      <c r="I57" s="155">
        <v>0</v>
      </c>
      <c r="J57" s="155">
        <v>0</v>
      </c>
      <c r="K57" s="155">
        <v>0.63</v>
      </c>
      <c r="L57" s="155">
        <v>0</v>
      </c>
      <c r="M57" s="155">
        <v>0</v>
      </c>
      <c r="N57" s="155">
        <v>0</v>
      </c>
      <c r="O57" s="155">
        <v>0</v>
      </c>
      <c r="P57" s="155">
        <v>0</v>
      </c>
      <c r="Q57" s="155">
        <v>0</v>
      </c>
      <c r="R57" s="155">
        <v>0</v>
      </c>
      <c r="S57" s="155">
        <v>0</v>
      </c>
      <c r="T57" s="155">
        <v>0.33</v>
      </c>
      <c r="U57" s="155">
        <v>75.679999999999993</v>
      </c>
    </row>
    <row r="58" spans="1:21" x14ac:dyDescent="0.25">
      <c r="A58" t="s">
        <v>128</v>
      </c>
      <c r="C58" t="s">
        <v>120</v>
      </c>
      <c r="D58" s="105">
        <v>0</v>
      </c>
      <c r="E58" s="154">
        <v>157</v>
      </c>
      <c r="F58" s="155">
        <v>39.520000000000003</v>
      </c>
      <c r="G58" s="155">
        <v>0</v>
      </c>
      <c r="H58" s="155">
        <v>3.91</v>
      </c>
      <c r="I58" s="155">
        <v>0</v>
      </c>
      <c r="J58" s="155">
        <v>0</v>
      </c>
      <c r="K58" s="155">
        <v>0.21</v>
      </c>
      <c r="L58" s="155">
        <v>0</v>
      </c>
      <c r="M58" s="155">
        <v>0</v>
      </c>
      <c r="N58" s="155">
        <v>0</v>
      </c>
      <c r="O58" s="155">
        <v>0</v>
      </c>
      <c r="P58" s="155">
        <v>0</v>
      </c>
      <c r="Q58" s="155">
        <v>0</v>
      </c>
      <c r="R58" s="155">
        <v>0</v>
      </c>
      <c r="S58" s="155">
        <v>0</v>
      </c>
      <c r="T58" s="155">
        <v>0.31</v>
      </c>
      <c r="U58" s="155">
        <v>43.95000000000001</v>
      </c>
    </row>
    <row r="59" spans="1:21" x14ac:dyDescent="0.25">
      <c r="A59" t="s">
        <v>128</v>
      </c>
      <c r="C59" t="s">
        <v>131</v>
      </c>
      <c r="D59" s="105">
        <v>3</v>
      </c>
      <c r="E59" s="154">
        <v>18240</v>
      </c>
      <c r="F59" s="155">
        <v>1351.74</v>
      </c>
      <c r="G59" s="155">
        <v>0</v>
      </c>
      <c r="H59" s="155">
        <v>453.81</v>
      </c>
      <c r="I59" s="155">
        <v>0</v>
      </c>
      <c r="J59" s="155">
        <v>0</v>
      </c>
      <c r="K59" s="155">
        <v>24.07</v>
      </c>
      <c r="L59" s="155">
        <v>0</v>
      </c>
      <c r="M59" s="155">
        <v>0</v>
      </c>
      <c r="N59" s="155">
        <v>0</v>
      </c>
      <c r="O59" s="155">
        <v>0</v>
      </c>
      <c r="P59" s="155">
        <v>0</v>
      </c>
      <c r="Q59" s="155">
        <v>0</v>
      </c>
      <c r="R59" s="155">
        <v>0</v>
      </c>
      <c r="S59" s="155">
        <v>0</v>
      </c>
      <c r="T59" s="155">
        <v>222.89999999999998</v>
      </c>
      <c r="U59" s="155">
        <v>2052.52</v>
      </c>
    </row>
    <row r="60" spans="1:21" x14ac:dyDescent="0.25">
      <c r="A60" t="s">
        <v>128</v>
      </c>
      <c r="C60" t="s">
        <v>132</v>
      </c>
      <c r="D60" s="105">
        <v>1</v>
      </c>
      <c r="E60" s="154">
        <v>10960</v>
      </c>
      <c r="F60" s="155">
        <v>913.92</v>
      </c>
      <c r="G60" s="155">
        <v>0</v>
      </c>
      <c r="H60" s="155">
        <v>272.68</v>
      </c>
      <c r="I60" s="155">
        <v>0</v>
      </c>
      <c r="J60" s="155">
        <v>0</v>
      </c>
      <c r="K60" s="155">
        <v>14.47</v>
      </c>
      <c r="L60" s="155">
        <v>0</v>
      </c>
      <c r="M60" s="155">
        <v>0</v>
      </c>
      <c r="N60" s="155">
        <v>0</v>
      </c>
      <c r="O60" s="155">
        <v>0</v>
      </c>
      <c r="P60" s="155">
        <v>0</v>
      </c>
      <c r="Q60" s="155">
        <v>0</v>
      </c>
      <c r="R60" s="155">
        <v>0</v>
      </c>
      <c r="S60" s="155">
        <v>0</v>
      </c>
      <c r="T60" s="155">
        <v>113.33</v>
      </c>
      <c r="U60" s="155">
        <v>1314.3999999999999</v>
      </c>
    </row>
    <row r="61" spans="1:21" x14ac:dyDescent="0.25">
      <c r="A61" t="s">
        <v>128</v>
      </c>
      <c r="B61" t="s">
        <v>178</v>
      </c>
      <c r="C61"/>
      <c r="D61" s="105">
        <v>99</v>
      </c>
      <c r="E61" s="154">
        <v>469644</v>
      </c>
      <c r="F61" s="155">
        <v>34935.039999999994</v>
      </c>
      <c r="G61" s="155">
        <v>0</v>
      </c>
      <c r="H61" s="155">
        <v>11684.75</v>
      </c>
      <c r="I61" s="155">
        <v>0</v>
      </c>
      <c r="J61" s="155">
        <v>0</v>
      </c>
      <c r="K61" s="155">
        <v>619.95000000000005</v>
      </c>
      <c r="L61" s="155">
        <v>48.78</v>
      </c>
      <c r="M61" s="155">
        <v>0</v>
      </c>
      <c r="N61" s="155">
        <v>0</v>
      </c>
      <c r="O61" s="155">
        <v>0</v>
      </c>
      <c r="P61" s="155">
        <v>0</v>
      </c>
      <c r="Q61" s="155">
        <v>0</v>
      </c>
      <c r="R61" s="155">
        <v>0</v>
      </c>
      <c r="S61" s="155">
        <v>0</v>
      </c>
      <c r="T61" s="155">
        <v>3629.98</v>
      </c>
      <c r="U61" s="155">
        <v>50918.499999999985</v>
      </c>
    </row>
    <row r="62" spans="1:21" x14ac:dyDescent="0.25">
      <c r="A62" t="s">
        <v>128</v>
      </c>
      <c r="B62" t="s">
        <v>83</v>
      </c>
      <c r="C62" t="s">
        <v>122</v>
      </c>
      <c r="D62" s="105">
        <v>2</v>
      </c>
      <c r="E62" s="154">
        <v>9674</v>
      </c>
      <c r="F62" s="155">
        <v>848.46</v>
      </c>
      <c r="G62" s="155">
        <v>0</v>
      </c>
      <c r="H62" s="155">
        <v>240.69</v>
      </c>
      <c r="I62" s="155">
        <v>0</v>
      </c>
      <c r="J62" s="155">
        <v>0</v>
      </c>
      <c r="K62" s="155">
        <v>12.77</v>
      </c>
      <c r="L62" s="155">
        <v>0</v>
      </c>
      <c r="M62" s="155">
        <v>0</v>
      </c>
      <c r="N62" s="155">
        <v>0</v>
      </c>
      <c r="O62" s="155">
        <v>0</v>
      </c>
      <c r="P62" s="155">
        <v>0</v>
      </c>
      <c r="Q62" s="155">
        <v>0</v>
      </c>
      <c r="R62" s="155">
        <v>0</v>
      </c>
      <c r="S62" s="155">
        <v>0</v>
      </c>
      <c r="T62" s="155">
        <v>103.9</v>
      </c>
      <c r="U62" s="155">
        <v>1205.8200000000002</v>
      </c>
    </row>
    <row r="63" spans="1:21" x14ac:dyDescent="0.25">
      <c r="A63" t="s">
        <v>128</v>
      </c>
      <c r="C63" t="s">
        <v>123</v>
      </c>
      <c r="D63" s="105">
        <v>2</v>
      </c>
      <c r="E63" s="154">
        <v>3040</v>
      </c>
      <c r="F63" s="155">
        <v>1127.3599999999999</v>
      </c>
      <c r="G63" s="155">
        <v>0</v>
      </c>
      <c r="H63" s="155">
        <v>75.63</v>
      </c>
      <c r="I63" s="155">
        <v>0</v>
      </c>
      <c r="J63" s="155">
        <v>0</v>
      </c>
      <c r="K63" s="155">
        <v>4.0199999999999996</v>
      </c>
      <c r="L63" s="155">
        <v>0</v>
      </c>
      <c r="M63" s="155">
        <v>0</v>
      </c>
      <c r="N63" s="155">
        <v>0</v>
      </c>
      <c r="O63" s="155">
        <v>0</v>
      </c>
      <c r="P63" s="155">
        <v>0</v>
      </c>
      <c r="Q63" s="155">
        <v>0</v>
      </c>
      <c r="R63" s="155">
        <v>0</v>
      </c>
      <c r="S63" s="155">
        <v>0</v>
      </c>
      <c r="T63" s="155">
        <v>67.819999999999993</v>
      </c>
      <c r="U63" s="155">
        <v>1274.8299999999997</v>
      </c>
    </row>
    <row r="64" spans="1:21" x14ac:dyDescent="0.25">
      <c r="A64" t="s">
        <v>128</v>
      </c>
      <c r="B64" t="s">
        <v>179</v>
      </c>
      <c r="C64"/>
      <c r="D64" s="105">
        <v>4</v>
      </c>
      <c r="E64" s="154">
        <v>12714</v>
      </c>
      <c r="F64" s="155">
        <v>1975.82</v>
      </c>
      <c r="G64" s="155">
        <v>0</v>
      </c>
      <c r="H64" s="155">
        <v>316.32</v>
      </c>
      <c r="I64" s="155">
        <v>0</v>
      </c>
      <c r="J64" s="155">
        <v>0</v>
      </c>
      <c r="K64" s="155">
        <v>16.79</v>
      </c>
      <c r="L64" s="155">
        <v>0</v>
      </c>
      <c r="M64" s="155">
        <v>0</v>
      </c>
      <c r="N64" s="155">
        <v>0</v>
      </c>
      <c r="O64" s="155">
        <v>0</v>
      </c>
      <c r="P64" s="155">
        <v>0</v>
      </c>
      <c r="Q64" s="155">
        <v>0</v>
      </c>
      <c r="R64" s="155">
        <v>0</v>
      </c>
      <c r="S64" s="155">
        <v>0</v>
      </c>
      <c r="T64" s="155">
        <v>171.72</v>
      </c>
      <c r="U64" s="155">
        <v>2480.6499999999996</v>
      </c>
    </row>
    <row r="65" spans="1:21" x14ac:dyDescent="0.25">
      <c r="A65" t="s">
        <v>128</v>
      </c>
      <c r="B65" t="s">
        <v>146</v>
      </c>
      <c r="C65" t="s">
        <v>147</v>
      </c>
      <c r="D65" s="105">
        <v>1</v>
      </c>
      <c r="E65" s="154">
        <v>865043</v>
      </c>
      <c r="F65" s="155">
        <v>21666.93</v>
      </c>
      <c r="G65" s="155">
        <v>0</v>
      </c>
      <c r="H65" s="155">
        <v>20553.419999999998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>
        <v>0</v>
      </c>
      <c r="O65" s="155">
        <v>0</v>
      </c>
      <c r="P65" s="155">
        <v>0</v>
      </c>
      <c r="Q65" s="155">
        <v>0</v>
      </c>
      <c r="R65" s="155">
        <v>0</v>
      </c>
      <c r="S65" s="155">
        <v>0</v>
      </c>
      <c r="T65" s="155">
        <v>0</v>
      </c>
      <c r="U65" s="155">
        <v>42220.35</v>
      </c>
    </row>
    <row r="66" spans="1:21" x14ac:dyDescent="0.25">
      <c r="A66" t="s">
        <v>128</v>
      </c>
      <c r="B66" t="s">
        <v>180</v>
      </c>
      <c r="C66"/>
      <c r="D66" s="105">
        <v>1</v>
      </c>
      <c r="E66" s="154">
        <v>865043</v>
      </c>
      <c r="F66" s="155">
        <v>21666.93</v>
      </c>
      <c r="G66" s="155">
        <v>0</v>
      </c>
      <c r="H66" s="155">
        <v>20553.419999999998</v>
      </c>
      <c r="I66" s="155">
        <v>0</v>
      </c>
      <c r="J66" s="155">
        <v>0</v>
      </c>
      <c r="K66" s="155">
        <v>0</v>
      </c>
      <c r="L66" s="155">
        <v>0</v>
      </c>
      <c r="M66" s="155">
        <v>0</v>
      </c>
      <c r="N66" s="155">
        <v>0</v>
      </c>
      <c r="O66" s="155">
        <v>0</v>
      </c>
      <c r="P66" s="155">
        <v>0</v>
      </c>
      <c r="Q66" s="155">
        <v>0</v>
      </c>
      <c r="R66" s="155">
        <v>0</v>
      </c>
      <c r="S66" s="155">
        <v>0</v>
      </c>
      <c r="T66" s="155">
        <v>0</v>
      </c>
      <c r="U66" s="155">
        <v>42220.35</v>
      </c>
    </row>
    <row r="67" spans="1:21" x14ac:dyDescent="0.25">
      <c r="A67" t="s">
        <v>183</v>
      </c>
      <c r="C67"/>
      <c r="D67" s="105">
        <v>9656</v>
      </c>
      <c r="E67" s="154">
        <v>20783424</v>
      </c>
      <c r="F67" s="155">
        <v>1428143.31</v>
      </c>
      <c r="G67" s="155">
        <v>44197.96</v>
      </c>
      <c r="H67" s="155">
        <v>533361.37999999989</v>
      </c>
      <c r="I67" s="155">
        <v>0</v>
      </c>
      <c r="J67" s="155">
        <v>-0.35</v>
      </c>
      <c r="K67" s="155">
        <v>26294.460000000003</v>
      </c>
      <c r="L67" s="155">
        <v>15124.150000000001</v>
      </c>
      <c r="M67" s="155">
        <v>0</v>
      </c>
      <c r="N67" s="155">
        <v>0</v>
      </c>
      <c r="O67" s="155">
        <v>0</v>
      </c>
      <c r="P67" s="155">
        <v>0</v>
      </c>
      <c r="Q67" s="155">
        <v>0</v>
      </c>
      <c r="R67" s="155">
        <v>0</v>
      </c>
      <c r="S67" s="155">
        <v>0</v>
      </c>
      <c r="T67" s="155">
        <v>215845.09999999998</v>
      </c>
      <c r="U67" s="155">
        <v>2262966.0099999998</v>
      </c>
    </row>
    <row r="68" spans="1:21" x14ac:dyDescent="0.25">
      <c r="A68" t="s">
        <v>133</v>
      </c>
      <c r="B68" t="s">
        <v>62</v>
      </c>
      <c r="C68" t="s">
        <v>119</v>
      </c>
      <c r="D68" s="105">
        <v>0</v>
      </c>
      <c r="E68" s="154">
        <v>0</v>
      </c>
      <c r="F68" s="155">
        <v>0</v>
      </c>
      <c r="G68" s="155">
        <v>0</v>
      </c>
      <c r="H68" s="155">
        <v>0</v>
      </c>
      <c r="I68" s="155">
        <v>0</v>
      </c>
      <c r="J68" s="155">
        <v>0</v>
      </c>
      <c r="K68" s="155">
        <v>0</v>
      </c>
      <c r="L68" s="155">
        <v>0</v>
      </c>
      <c r="M68" s="155">
        <v>0</v>
      </c>
      <c r="N68" s="155">
        <v>0</v>
      </c>
      <c r="O68" s="155">
        <v>0</v>
      </c>
      <c r="P68" s="155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0</v>
      </c>
    </row>
    <row r="69" spans="1:21" x14ac:dyDescent="0.25">
      <c r="A69" t="s">
        <v>133</v>
      </c>
      <c r="C69" t="s">
        <v>120</v>
      </c>
      <c r="D69" s="105">
        <v>119</v>
      </c>
      <c r="E69" s="154">
        <v>344140</v>
      </c>
      <c r="F69" s="155">
        <v>128077.23000000003</v>
      </c>
      <c r="G69" s="155">
        <v>641.75</v>
      </c>
      <c r="H69" s="155">
        <v>-542.35</v>
      </c>
      <c r="I69" s="155">
        <v>0</v>
      </c>
      <c r="J69" s="155">
        <v>0</v>
      </c>
      <c r="K69" s="155">
        <v>0</v>
      </c>
      <c r="L69" s="155">
        <v>0</v>
      </c>
      <c r="M69" s="155">
        <v>0</v>
      </c>
      <c r="N69" s="155">
        <v>0</v>
      </c>
      <c r="O69" s="155">
        <v>0</v>
      </c>
      <c r="P69" s="155">
        <v>0</v>
      </c>
      <c r="Q69" s="155">
        <v>0</v>
      </c>
      <c r="R69" s="155">
        <v>0</v>
      </c>
      <c r="S69" s="155">
        <v>-3767.19</v>
      </c>
      <c r="T69" s="155">
        <v>0</v>
      </c>
      <c r="U69" s="155">
        <v>124409.44000000002</v>
      </c>
    </row>
    <row r="70" spans="1:21" x14ac:dyDescent="0.25">
      <c r="A70" t="s">
        <v>133</v>
      </c>
      <c r="C70" t="s">
        <v>134</v>
      </c>
      <c r="D70" s="105">
        <v>640</v>
      </c>
      <c r="E70" s="154">
        <v>937386</v>
      </c>
      <c r="F70" s="155">
        <v>116519.65999999999</v>
      </c>
      <c r="G70" s="155">
        <v>3156.7000000000003</v>
      </c>
      <c r="H70" s="155">
        <v>-1374.7399999999998</v>
      </c>
      <c r="I70" s="155">
        <v>0</v>
      </c>
      <c r="J70" s="155">
        <v>0</v>
      </c>
      <c r="K70" s="155">
        <v>0</v>
      </c>
      <c r="L70" s="155">
        <v>0</v>
      </c>
      <c r="M70" s="155">
        <v>0</v>
      </c>
      <c r="N70" s="155">
        <v>0</v>
      </c>
      <c r="O70" s="155">
        <v>365.54000000000008</v>
      </c>
      <c r="P70" s="155">
        <v>0</v>
      </c>
      <c r="Q70" s="155">
        <v>0</v>
      </c>
      <c r="R70" s="155">
        <v>0</v>
      </c>
      <c r="S70" s="155">
        <v>-4836.920000000001</v>
      </c>
      <c r="T70" s="155">
        <v>0</v>
      </c>
      <c r="U70" s="155">
        <v>113830.23999999998</v>
      </c>
    </row>
    <row r="71" spans="1:21" x14ac:dyDescent="0.25">
      <c r="A71" t="s">
        <v>133</v>
      </c>
      <c r="C71" t="s">
        <v>121</v>
      </c>
      <c r="D71" s="105">
        <v>131433</v>
      </c>
      <c r="E71" s="154">
        <v>167179567</v>
      </c>
      <c r="F71" s="155">
        <v>21041777.429999996</v>
      </c>
      <c r="G71" s="155">
        <v>564783.59</v>
      </c>
      <c r="H71" s="155">
        <v>-249278.41999999998</v>
      </c>
      <c r="I71" s="155">
        <v>0</v>
      </c>
      <c r="J71" s="155">
        <v>0</v>
      </c>
      <c r="K71" s="155">
        <v>0</v>
      </c>
      <c r="L71" s="155">
        <v>0</v>
      </c>
      <c r="M71" s="155">
        <v>0</v>
      </c>
      <c r="N71" s="155">
        <v>0</v>
      </c>
      <c r="O71" s="155">
        <v>65229.99</v>
      </c>
      <c r="P71" s="155">
        <v>0</v>
      </c>
      <c r="Q71" s="155">
        <v>0</v>
      </c>
      <c r="R71" s="155">
        <v>0</v>
      </c>
      <c r="S71" s="155">
        <v>-862972.51000000013</v>
      </c>
      <c r="T71" s="155">
        <v>0</v>
      </c>
      <c r="U71" s="155">
        <v>20559540.079999991</v>
      </c>
    </row>
    <row r="72" spans="1:21" x14ac:dyDescent="0.25">
      <c r="A72" t="s">
        <v>133</v>
      </c>
      <c r="B72" t="s">
        <v>174</v>
      </c>
      <c r="C72"/>
      <c r="D72" s="105">
        <v>132192</v>
      </c>
      <c r="E72" s="154">
        <v>168461093</v>
      </c>
      <c r="F72" s="155">
        <v>21286374.319999997</v>
      </c>
      <c r="G72" s="155">
        <v>568582.03999999992</v>
      </c>
      <c r="H72" s="155">
        <v>-251195.51</v>
      </c>
      <c r="I72" s="155">
        <v>0</v>
      </c>
      <c r="J72" s="155">
        <v>0</v>
      </c>
      <c r="K72" s="155">
        <v>0</v>
      </c>
      <c r="L72" s="155">
        <v>0</v>
      </c>
      <c r="M72" s="155">
        <v>0</v>
      </c>
      <c r="N72" s="155">
        <v>0</v>
      </c>
      <c r="O72" s="155">
        <v>65595.53</v>
      </c>
      <c r="P72" s="155">
        <v>0</v>
      </c>
      <c r="Q72" s="155">
        <v>0</v>
      </c>
      <c r="R72" s="155">
        <v>0</v>
      </c>
      <c r="S72" s="155">
        <v>-871576.62000000011</v>
      </c>
      <c r="T72" s="155">
        <v>0</v>
      </c>
      <c r="U72" s="155">
        <v>20797779.759999994</v>
      </c>
    </row>
    <row r="73" spans="1:21" x14ac:dyDescent="0.25">
      <c r="A73" t="s">
        <v>133</v>
      </c>
      <c r="B73" t="s">
        <v>64</v>
      </c>
      <c r="C73" t="s">
        <v>122</v>
      </c>
      <c r="D73" s="105">
        <v>16633</v>
      </c>
      <c r="E73" s="154">
        <v>24638851</v>
      </c>
      <c r="F73" s="155">
        <v>3395879.47</v>
      </c>
      <c r="G73" s="155">
        <v>94380.459999999992</v>
      </c>
      <c r="H73" s="155">
        <v>-36117.189999999988</v>
      </c>
      <c r="I73" s="155">
        <v>0</v>
      </c>
      <c r="J73" s="155">
        <v>0</v>
      </c>
      <c r="K73" s="155">
        <v>0</v>
      </c>
      <c r="L73" s="155">
        <v>55.9</v>
      </c>
      <c r="M73" s="155">
        <v>0</v>
      </c>
      <c r="N73" s="155">
        <v>0</v>
      </c>
      <c r="O73" s="155">
        <v>17415.14</v>
      </c>
      <c r="P73" s="155">
        <v>0</v>
      </c>
      <c r="Q73" s="155">
        <v>0</v>
      </c>
      <c r="R73" s="155">
        <v>0</v>
      </c>
      <c r="S73" s="155">
        <v>-123744.18999999999</v>
      </c>
      <c r="T73" s="155">
        <v>0</v>
      </c>
      <c r="U73" s="155">
        <v>3347869.5900000003</v>
      </c>
    </row>
    <row r="74" spans="1:21" x14ac:dyDescent="0.25">
      <c r="A74" t="s">
        <v>133</v>
      </c>
      <c r="C74" t="s">
        <v>123</v>
      </c>
      <c r="D74" s="105">
        <v>1482</v>
      </c>
      <c r="E74" s="154">
        <v>46100164</v>
      </c>
      <c r="F74" s="155">
        <v>4508112.5000000009</v>
      </c>
      <c r="G74" s="155">
        <v>56350.290000000008</v>
      </c>
      <c r="H74" s="155">
        <v>-68019.05</v>
      </c>
      <c r="I74" s="155">
        <v>0</v>
      </c>
      <c r="J74" s="155">
        <v>0</v>
      </c>
      <c r="K74" s="155">
        <v>0</v>
      </c>
      <c r="L74" s="155">
        <v>7173.7199999999993</v>
      </c>
      <c r="M74" s="155">
        <v>0</v>
      </c>
      <c r="N74" s="155">
        <v>0</v>
      </c>
      <c r="O74" s="155">
        <v>29963.67</v>
      </c>
      <c r="P74" s="155">
        <v>0</v>
      </c>
      <c r="Q74" s="155">
        <v>0</v>
      </c>
      <c r="R74" s="155">
        <v>0</v>
      </c>
      <c r="S74" s="155">
        <v>-170570.61999999997</v>
      </c>
      <c r="T74" s="155">
        <v>0</v>
      </c>
      <c r="U74" s="155">
        <v>4363010.5100000007</v>
      </c>
    </row>
    <row r="75" spans="1:21" x14ac:dyDescent="0.25">
      <c r="A75" t="s">
        <v>133</v>
      </c>
      <c r="C75" t="s">
        <v>135</v>
      </c>
      <c r="D75" s="105">
        <v>7</v>
      </c>
      <c r="E75" s="154">
        <v>5647736</v>
      </c>
      <c r="F75" s="155">
        <v>463775.06999999995</v>
      </c>
      <c r="G75" s="155">
        <v>-2587.3200000000002</v>
      </c>
      <c r="H75" s="155">
        <v>-13905.03</v>
      </c>
      <c r="I75" s="155">
        <v>0</v>
      </c>
      <c r="J75" s="155">
        <v>0</v>
      </c>
      <c r="K75" s="155">
        <v>0</v>
      </c>
      <c r="L75" s="155">
        <v>41517.15</v>
      </c>
      <c r="M75" s="155">
        <v>0</v>
      </c>
      <c r="N75" s="155">
        <v>0</v>
      </c>
      <c r="O75" s="155">
        <v>271.30999999999995</v>
      </c>
      <c r="P75" s="155">
        <v>0</v>
      </c>
      <c r="Q75" s="155">
        <v>0</v>
      </c>
      <c r="R75" s="155">
        <v>0</v>
      </c>
      <c r="S75" s="155">
        <v>-16830.259999999998</v>
      </c>
      <c r="T75" s="155">
        <v>0</v>
      </c>
      <c r="U75" s="155">
        <v>472240.91999999993</v>
      </c>
    </row>
    <row r="76" spans="1:21" x14ac:dyDescent="0.25">
      <c r="A76" t="s">
        <v>133</v>
      </c>
      <c r="C76" t="s">
        <v>124</v>
      </c>
      <c r="D76" s="105">
        <v>47</v>
      </c>
      <c r="E76" s="154">
        <v>10608</v>
      </c>
      <c r="F76" s="155">
        <v>2088.84</v>
      </c>
      <c r="G76" s="155">
        <v>34.57</v>
      </c>
      <c r="H76" s="155">
        <v>-15.870000000000001</v>
      </c>
      <c r="I76" s="155">
        <v>0</v>
      </c>
      <c r="J76" s="155">
        <v>0</v>
      </c>
      <c r="K76" s="155">
        <v>0</v>
      </c>
      <c r="L76" s="155">
        <v>0</v>
      </c>
      <c r="M76" s="155">
        <v>0</v>
      </c>
      <c r="N76" s="155">
        <v>0</v>
      </c>
      <c r="O76" s="155">
        <v>3.62</v>
      </c>
      <c r="P76" s="155">
        <v>0</v>
      </c>
      <c r="Q76" s="155">
        <v>0</v>
      </c>
      <c r="R76" s="155">
        <v>0</v>
      </c>
      <c r="S76" s="155">
        <v>-71.699999999999989</v>
      </c>
      <c r="T76" s="155">
        <v>0</v>
      </c>
      <c r="U76" s="155">
        <v>2039.4600000000003</v>
      </c>
    </row>
    <row r="77" spans="1:21" x14ac:dyDescent="0.25">
      <c r="A77" t="s">
        <v>133</v>
      </c>
      <c r="C77" t="s">
        <v>136</v>
      </c>
      <c r="D77" s="105">
        <v>1</v>
      </c>
      <c r="E77" s="154">
        <v>175</v>
      </c>
      <c r="F77" s="155">
        <v>37.31</v>
      </c>
      <c r="G77" s="155">
        <v>1.1000000000000001</v>
      </c>
      <c r="H77" s="155">
        <v>-0.26</v>
      </c>
      <c r="I77" s="155">
        <v>0</v>
      </c>
      <c r="J77" s="155">
        <v>0</v>
      </c>
      <c r="K77" s="155">
        <v>0</v>
      </c>
      <c r="L77" s="155">
        <v>0</v>
      </c>
      <c r="M77" s="155">
        <v>0</v>
      </c>
      <c r="N77" s="155">
        <v>0</v>
      </c>
      <c r="O77" s="155">
        <v>0.12</v>
      </c>
      <c r="P77" s="155">
        <v>0</v>
      </c>
      <c r="Q77" s="155">
        <v>0</v>
      </c>
      <c r="R77" s="155">
        <v>0</v>
      </c>
      <c r="S77" s="155">
        <v>-0.46</v>
      </c>
      <c r="T77" s="155">
        <v>0</v>
      </c>
      <c r="U77" s="155">
        <v>37.81</v>
      </c>
    </row>
    <row r="78" spans="1:21" x14ac:dyDescent="0.25">
      <c r="A78" t="s">
        <v>133</v>
      </c>
      <c r="C78" t="s">
        <v>120</v>
      </c>
      <c r="D78" s="105">
        <v>123</v>
      </c>
      <c r="E78" s="154">
        <v>668018</v>
      </c>
      <c r="F78" s="155">
        <v>202251.88999999998</v>
      </c>
      <c r="G78" s="155">
        <v>2623.1200000000003</v>
      </c>
      <c r="H78" s="155">
        <v>-1010.0899999999999</v>
      </c>
      <c r="I78" s="155">
        <v>0</v>
      </c>
      <c r="J78" s="155">
        <v>0</v>
      </c>
      <c r="K78" s="155">
        <v>0</v>
      </c>
      <c r="L78" s="155">
        <v>536.36</v>
      </c>
      <c r="M78" s="155">
        <v>0</v>
      </c>
      <c r="N78" s="155">
        <v>0</v>
      </c>
      <c r="O78" s="155">
        <v>0.56000000000000005</v>
      </c>
      <c r="P78" s="155">
        <v>0</v>
      </c>
      <c r="Q78" s="155">
        <v>0</v>
      </c>
      <c r="R78" s="155">
        <v>0</v>
      </c>
      <c r="S78" s="155">
        <v>-7317.74</v>
      </c>
      <c r="T78" s="155">
        <v>0</v>
      </c>
      <c r="U78" s="155">
        <v>197084.09999999998</v>
      </c>
    </row>
    <row r="79" spans="1:21" x14ac:dyDescent="0.25">
      <c r="A79" t="s">
        <v>133</v>
      </c>
      <c r="C79" t="s">
        <v>131</v>
      </c>
      <c r="D79" s="105">
        <v>2967</v>
      </c>
      <c r="E79" s="154">
        <v>8044935</v>
      </c>
      <c r="F79" s="155">
        <v>894673.78</v>
      </c>
      <c r="G79" s="155">
        <v>21727.27</v>
      </c>
      <c r="H79" s="155">
        <v>-12237.33</v>
      </c>
      <c r="I79" s="155">
        <v>0</v>
      </c>
      <c r="J79" s="155">
        <v>0</v>
      </c>
      <c r="K79" s="155">
        <v>0</v>
      </c>
      <c r="L79" s="155">
        <v>0</v>
      </c>
      <c r="M79" s="155">
        <v>0</v>
      </c>
      <c r="N79" s="155">
        <v>0</v>
      </c>
      <c r="O79" s="155">
        <v>5619.51</v>
      </c>
      <c r="P79" s="155">
        <v>0</v>
      </c>
      <c r="Q79" s="155">
        <v>0</v>
      </c>
      <c r="R79" s="155">
        <v>0</v>
      </c>
      <c r="S79" s="155">
        <v>-38213.51</v>
      </c>
      <c r="T79" s="155">
        <v>0</v>
      </c>
      <c r="U79" s="155">
        <v>871569.72000000009</v>
      </c>
    </row>
    <row r="80" spans="1:21" x14ac:dyDescent="0.25">
      <c r="A80" t="s">
        <v>133</v>
      </c>
      <c r="C80" t="s">
        <v>132</v>
      </c>
      <c r="D80" s="105">
        <v>906</v>
      </c>
      <c r="E80" s="154">
        <v>28620139</v>
      </c>
      <c r="F80" s="155">
        <v>2806676.6699999995</v>
      </c>
      <c r="G80" s="155">
        <v>33063.269999999997</v>
      </c>
      <c r="H80" s="155">
        <v>-40500.86</v>
      </c>
      <c r="I80" s="155">
        <v>0</v>
      </c>
      <c r="J80" s="155">
        <v>0</v>
      </c>
      <c r="K80" s="155">
        <v>0</v>
      </c>
      <c r="L80" s="155">
        <v>1132.76</v>
      </c>
      <c r="M80" s="155">
        <v>0</v>
      </c>
      <c r="N80" s="155">
        <v>0</v>
      </c>
      <c r="O80" s="155">
        <v>19467.2</v>
      </c>
      <c r="P80" s="155">
        <v>0</v>
      </c>
      <c r="Q80" s="155">
        <v>0</v>
      </c>
      <c r="R80" s="155">
        <v>0</v>
      </c>
      <c r="S80" s="155">
        <v>-116770.33000000002</v>
      </c>
      <c r="T80" s="155">
        <v>0</v>
      </c>
      <c r="U80" s="155">
        <v>2703068.7099999995</v>
      </c>
    </row>
    <row r="81" spans="1:21" x14ac:dyDescent="0.25">
      <c r="A81" t="s">
        <v>133</v>
      </c>
      <c r="B81" t="s">
        <v>175</v>
      </c>
      <c r="C81"/>
      <c r="D81" s="105">
        <v>22166</v>
      </c>
      <c r="E81" s="154">
        <v>113730626</v>
      </c>
      <c r="F81" s="155">
        <v>12273495.529999999</v>
      </c>
      <c r="G81" s="155">
        <v>205592.75999999998</v>
      </c>
      <c r="H81" s="155">
        <v>-171805.67999999996</v>
      </c>
      <c r="I81" s="155">
        <v>0</v>
      </c>
      <c r="J81" s="155">
        <v>0</v>
      </c>
      <c r="K81" s="155">
        <v>0</v>
      </c>
      <c r="L81" s="155">
        <v>50415.890000000007</v>
      </c>
      <c r="M81" s="155">
        <v>0</v>
      </c>
      <c r="N81" s="155">
        <v>0</v>
      </c>
      <c r="O81" s="155">
        <v>72741.13</v>
      </c>
      <c r="P81" s="155">
        <v>0</v>
      </c>
      <c r="Q81" s="155">
        <v>0</v>
      </c>
      <c r="R81" s="155">
        <v>0</v>
      </c>
      <c r="S81" s="155">
        <v>-473518.81</v>
      </c>
      <c r="T81" s="155">
        <v>0</v>
      </c>
      <c r="U81" s="155">
        <v>11956920.82</v>
      </c>
    </row>
    <row r="82" spans="1:21" x14ac:dyDescent="0.25">
      <c r="A82" t="s">
        <v>133</v>
      </c>
      <c r="B82" t="s">
        <v>66</v>
      </c>
      <c r="C82" t="s">
        <v>122</v>
      </c>
      <c r="D82" s="105">
        <v>67</v>
      </c>
      <c r="E82" s="154">
        <v>137602</v>
      </c>
      <c r="F82" s="155">
        <v>18225.919999999925</v>
      </c>
      <c r="G82" s="155">
        <v>612.27000000001863</v>
      </c>
      <c r="H82" s="155">
        <v>-258.92999999999302</v>
      </c>
      <c r="I82" s="155">
        <v>0</v>
      </c>
      <c r="J82" s="155">
        <v>0</v>
      </c>
      <c r="K82" s="155">
        <v>0</v>
      </c>
      <c r="L82" s="155">
        <v>395.65999999999997</v>
      </c>
      <c r="M82" s="155">
        <v>0</v>
      </c>
      <c r="N82" s="155">
        <v>0</v>
      </c>
      <c r="O82" s="155">
        <v>89.639999999992142</v>
      </c>
      <c r="P82" s="155">
        <v>0</v>
      </c>
      <c r="Q82" s="155">
        <v>0</v>
      </c>
      <c r="R82" s="155">
        <v>0</v>
      </c>
      <c r="S82" s="155">
        <v>-690.75000000005821</v>
      </c>
      <c r="T82" s="155">
        <v>0</v>
      </c>
      <c r="U82" s="155">
        <v>18373.809999999885</v>
      </c>
    </row>
    <row r="83" spans="1:21" x14ac:dyDescent="0.25">
      <c r="A83" t="s">
        <v>133</v>
      </c>
      <c r="C83" t="s">
        <v>123</v>
      </c>
      <c r="D83" s="105">
        <v>136</v>
      </c>
      <c r="E83" s="154">
        <v>14783165</v>
      </c>
      <c r="F83" s="155">
        <v>1324918.2</v>
      </c>
      <c r="G83" s="155">
        <v>10587.48</v>
      </c>
      <c r="H83" s="155">
        <v>-17832.07</v>
      </c>
      <c r="I83" s="155">
        <v>0</v>
      </c>
      <c r="J83" s="155">
        <v>0</v>
      </c>
      <c r="K83" s="155">
        <v>0</v>
      </c>
      <c r="L83" s="155">
        <v>11230.490000000002</v>
      </c>
      <c r="M83" s="155">
        <v>0</v>
      </c>
      <c r="N83" s="155">
        <v>0</v>
      </c>
      <c r="O83" s="155">
        <v>7265.74</v>
      </c>
      <c r="P83" s="155">
        <v>0</v>
      </c>
      <c r="Q83" s="155">
        <v>0</v>
      </c>
      <c r="R83" s="155">
        <v>0</v>
      </c>
      <c r="S83" s="155">
        <v>-54697.760000000002</v>
      </c>
      <c r="T83" s="155">
        <v>0</v>
      </c>
      <c r="U83" s="155">
        <v>1281472.0799999998</v>
      </c>
    </row>
    <row r="84" spans="1:21" x14ac:dyDescent="0.25">
      <c r="A84" t="s">
        <v>133</v>
      </c>
      <c r="C84" t="s">
        <v>135</v>
      </c>
      <c r="D84" s="105">
        <v>28</v>
      </c>
      <c r="E84" s="154">
        <v>44118802</v>
      </c>
      <c r="F84" s="155">
        <v>3299545.61</v>
      </c>
      <c r="G84" s="155">
        <v>960</v>
      </c>
      <c r="H84" s="155">
        <v>-64422.29</v>
      </c>
      <c r="I84" s="155">
        <v>0</v>
      </c>
      <c r="J84" s="155">
        <v>0</v>
      </c>
      <c r="K84" s="155">
        <v>0</v>
      </c>
      <c r="L84" s="155">
        <v>62213.14</v>
      </c>
      <c r="M84" s="155">
        <v>0</v>
      </c>
      <c r="N84" s="155">
        <v>0</v>
      </c>
      <c r="O84" s="155">
        <v>8030.8700000000008</v>
      </c>
      <c r="P84" s="155">
        <v>0</v>
      </c>
      <c r="Q84" s="155">
        <v>0</v>
      </c>
      <c r="R84" s="155">
        <v>0</v>
      </c>
      <c r="S84" s="155">
        <v>-131474.04999999999</v>
      </c>
      <c r="T84" s="155">
        <v>0</v>
      </c>
      <c r="U84" s="155">
        <v>3174853.2800000003</v>
      </c>
    </row>
    <row r="85" spans="1:21" x14ac:dyDescent="0.25">
      <c r="A85" t="s">
        <v>133</v>
      </c>
      <c r="C85" t="s">
        <v>138</v>
      </c>
      <c r="D85" s="105">
        <v>10</v>
      </c>
      <c r="E85" s="154">
        <v>59073</v>
      </c>
      <c r="F85" s="155">
        <v>10025.48</v>
      </c>
      <c r="G85" s="155">
        <v>155.32</v>
      </c>
      <c r="H85" s="155">
        <v>-88.61</v>
      </c>
      <c r="I85" s="155">
        <v>0</v>
      </c>
      <c r="J85" s="155">
        <v>0</v>
      </c>
      <c r="K85" s="155">
        <v>0</v>
      </c>
      <c r="L85" s="155">
        <v>0</v>
      </c>
      <c r="M85" s="155">
        <v>0</v>
      </c>
      <c r="N85" s="155">
        <v>0</v>
      </c>
      <c r="O85" s="155">
        <v>41.94</v>
      </c>
      <c r="P85" s="155">
        <v>0</v>
      </c>
      <c r="Q85" s="155">
        <v>0</v>
      </c>
      <c r="R85" s="155">
        <v>0</v>
      </c>
      <c r="S85" s="155">
        <v>-326.10000000000002</v>
      </c>
      <c r="T85" s="155">
        <v>0</v>
      </c>
      <c r="U85" s="155">
        <v>9808.0299999999988</v>
      </c>
    </row>
    <row r="86" spans="1:21" x14ac:dyDescent="0.25">
      <c r="A86" t="s">
        <v>133</v>
      </c>
      <c r="C86" t="s">
        <v>120</v>
      </c>
      <c r="D86" s="105">
        <v>1</v>
      </c>
      <c r="E86" s="154">
        <v>34528</v>
      </c>
      <c r="F86" s="155">
        <v>9204.19</v>
      </c>
      <c r="G86" s="155">
        <v>196.87</v>
      </c>
      <c r="H86" s="155">
        <v>-51.830000000000005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>
        <v>0</v>
      </c>
      <c r="O86" s="155">
        <v>0</v>
      </c>
      <c r="P86" s="155">
        <v>0</v>
      </c>
      <c r="Q86" s="155">
        <v>0</v>
      </c>
      <c r="R86" s="155">
        <v>0</v>
      </c>
      <c r="S86" s="155">
        <v>-379.1</v>
      </c>
      <c r="T86" s="155">
        <v>0</v>
      </c>
      <c r="U86" s="155">
        <v>8970.130000000001</v>
      </c>
    </row>
    <row r="87" spans="1:21" x14ac:dyDescent="0.25">
      <c r="A87" t="s">
        <v>133</v>
      </c>
      <c r="C87" t="s">
        <v>149</v>
      </c>
      <c r="D87" s="105">
        <v>1</v>
      </c>
      <c r="E87" s="154">
        <v>5587796</v>
      </c>
      <c r="F87" s="155">
        <v>299960.82</v>
      </c>
      <c r="G87" s="155">
        <v>0</v>
      </c>
      <c r="H87" s="155">
        <v>-8214.06</v>
      </c>
      <c r="I87" s="155">
        <v>0</v>
      </c>
      <c r="J87" s="155">
        <v>0</v>
      </c>
      <c r="K87" s="155">
        <v>0</v>
      </c>
      <c r="L87" s="155">
        <v>72</v>
      </c>
      <c r="M87" s="155">
        <v>0</v>
      </c>
      <c r="N87" s="155">
        <v>0</v>
      </c>
      <c r="O87" s="155">
        <v>0</v>
      </c>
      <c r="P87" s="155">
        <v>0</v>
      </c>
      <c r="Q87" s="155">
        <v>0</v>
      </c>
      <c r="R87" s="155">
        <v>0</v>
      </c>
      <c r="S87" s="155">
        <v>-13690.1</v>
      </c>
      <c r="T87" s="155">
        <v>0</v>
      </c>
      <c r="U87" s="155">
        <v>278128.66000000003</v>
      </c>
    </row>
    <row r="88" spans="1:21" x14ac:dyDescent="0.25">
      <c r="A88" t="s">
        <v>133</v>
      </c>
      <c r="C88" t="s">
        <v>131</v>
      </c>
      <c r="D88" s="105">
        <v>9</v>
      </c>
      <c r="E88" s="154">
        <v>42433</v>
      </c>
      <c r="F88" s="155">
        <v>4480.97</v>
      </c>
      <c r="G88" s="155">
        <v>68.710000000000008</v>
      </c>
      <c r="H88" s="155">
        <v>-63.65</v>
      </c>
      <c r="I88" s="155">
        <v>0</v>
      </c>
      <c r="J88" s="155">
        <v>0</v>
      </c>
      <c r="K88" s="155">
        <v>0</v>
      </c>
      <c r="L88" s="155">
        <v>0</v>
      </c>
      <c r="M88" s="155">
        <v>0</v>
      </c>
      <c r="N88" s="155">
        <v>0</v>
      </c>
      <c r="O88" s="155">
        <v>30.13</v>
      </c>
      <c r="P88" s="155">
        <v>0</v>
      </c>
      <c r="Q88" s="155">
        <v>0</v>
      </c>
      <c r="R88" s="155">
        <v>0</v>
      </c>
      <c r="S88" s="155">
        <v>-201.56</v>
      </c>
      <c r="T88" s="155">
        <v>0</v>
      </c>
      <c r="U88" s="155">
        <v>4314.6000000000004</v>
      </c>
    </row>
    <row r="89" spans="1:21" x14ac:dyDescent="0.25">
      <c r="A89" t="s">
        <v>133</v>
      </c>
      <c r="C89" t="s">
        <v>132</v>
      </c>
      <c r="D89" s="105">
        <v>14</v>
      </c>
      <c r="E89" s="154">
        <v>1674865</v>
      </c>
      <c r="F89" s="155">
        <v>165768.88</v>
      </c>
      <c r="G89" s="155">
        <v>3442.37</v>
      </c>
      <c r="H89" s="155">
        <v>-2512.3000000000002</v>
      </c>
      <c r="I89" s="155">
        <v>0</v>
      </c>
      <c r="J89" s="155">
        <v>0</v>
      </c>
      <c r="K89" s="155">
        <v>0</v>
      </c>
      <c r="L89" s="155">
        <v>4138.09</v>
      </c>
      <c r="M89" s="155">
        <v>0</v>
      </c>
      <c r="N89" s="155">
        <v>0</v>
      </c>
      <c r="O89" s="155">
        <v>1135.68</v>
      </c>
      <c r="P89" s="155">
        <v>0</v>
      </c>
      <c r="Q89" s="155">
        <v>0</v>
      </c>
      <c r="R89" s="155">
        <v>0</v>
      </c>
      <c r="S89" s="155">
        <v>-6833.4400000000005</v>
      </c>
      <c r="T89" s="155">
        <v>0</v>
      </c>
      <c r="U89" s="155">
        <v>165139.28</v>
      </c>
    </row>
    <row r="90" spans="1:21" x14ac:dyDescent="0.25">
      <c r="A90" t="s">
        <v>133</v>
      </c>
      <c r="C90" t="s">
        <v>137</v>
      </c>
      <c r="D90" s="105">
        <v>5</v>
      </c>
      <c r="E90" s="154">
        <v>736717</v>
      </c>
      <c r="F90" s="155">
        <v>70158.25</v>
      </c>
      <c r="G90" s="155">
        <v>0</v>
      </c>
      <c r="H90" s="155">
        <v>-1105.0700000000002</v>
      </c>
      <c r="I90" s="155">
        <v>0</v>
      </c>
      <c r="J90" s="155">
        <v>0</v>
      </c>
      <c r="K90" s="155">
        <v>0</v>
      </c>
      <c r="L90" s="155">
        <v>0</v>
      </c>
      <c r="M90" s="155">
        <v>0</v>
      </c>
      <c r="N90" s="155">
        <v>0</v>
      </c>
      <c r="O90" s="155">
        <v>523.06999999999994</v>
      </c>
      <c r="P90" s="155">
        <v>0</v>
      </c>
      <c r="Q90" s="155">
        <v>0</v>
      </c>
      <c r="R90" s="155">
        <v>0</v>
      </c>
      <c r="S90" s="155">
        <v>-2725.87</v>
      </c>
      <c r="T90" s="155">
        <v>0</v>
      </c>
      <c r="U90" s="155">
        <v>66850.38</v>
      </c>
    </row>
    <row r="91" spans="1:21" x14ac:dyDescent="0.25">
      <c r="A91" t="s">
        <v>133</v>
      </c>
      <c r="C91" t="s">
        <v>148</v>
      </c>
      <c r="D91" s="105">
        <v>5</v>
      </c>
      <c r="E91" s="154">
        <v>7026477</v>
      </c>
      <c r="F91" s="155">
        <v>506762.39</v>
      </c>
      <c r="G91" s="155">
        <v>0</v>
      </c>
      <c r="H91" s="155">
        <v>-10328.92</v>
      </c>
      <c r="I91" s="155">
        <v>0</v>
      </c>
      <c r="J91" s="155">
        <v>0</v>
      </c>
      <c r="K91" s="155">
        <v>0</v>
      </c>
      <c r="L91" s="155">
        <v>0</v>
      </c>
      <c r="M91" s="155">
        <v>0</v>
      </c>
      <c r="N91" s="155">
        <v>0</v>
      </c>
      <c r="O91" s="155">
        <v>0</v>
      </c>
      <c r="P91" s="155">
        <v>0</v>
      </c>
      <c r="Q91" s="155">
        <v>0</v>
      </c>
      <c r="R91" s="155">
        <v>0</v>
      </c>
      <c r="S91" s="155">
        <v>-20938.900000000001</v>
      </c>
      <c r="T91" s="155">
        <v>0</v>
      </c>
      <c r="U91" s="155">
        <v>475494.57</v>
      </c>
    </row>
    <row r="92" spans="1:21" x14ac:dyDescent="0.25">
      <c r="A92" t="s">
        <v>133</v>
      </c>
      <c r="B92" t="s">
        <v>176</v>
      </c>
      <c r="C92"/>
      <c r="D92" s="105">
        <v>276</v>
      </c>
      <c r="E92" s="154">
        <v>74201458</v>
      </c>
      <c r="F92" s="155">
        <v>5709050.71</v>
      </c>
      <c r="G92" s="155">
        <v>16023.020000000019</v>
      </c>
      <c r="H92" s="155">
        <v>-104877.72999999998</v>
      </c>
      <c r="I92" s="155">
        <v>0</v>
      </c>
      <c r="J92" s="155">
        <v>0</v>
      </c>
      <c r="K92" s="155">
        <v>0</v>
      </c>
      <c r="L92" s="155">
        <v>78049.38</v>
      </c>
      <c r="M92" s="155">
        <v>0</v>
      </c>
      <c r="N92" s="155">
        <v>0</v>
      </c>
      <c r="O92" s="155">
        <v>17117.069999999992</v>
      </c>
      <c r="P92" s="155">
        <v>0</v>
      </c>
      <c r="Q92" s="155">
        <v>0</v>
      </c>
      <c r="R92" s="155">
        <v>0</v>
      </c>
      <c r="S92" s="155">
        <v>-231957.63000000006</v>
      </c>
      <c r="T92" s="155">
        <v>0</v>
      </c>
      <c r="U92" s="155">
        <v>5483404.8200000003</v>
      </c>
    </row>
    <row r="93" spans="1:21" x14ac:dyDescent="0.25">
      <c r="A93" t="s">
        <v>133</v>
      </c>
      <c r="B93" t="s">
        <v>143</v>
      </c>
      <c r="C93" t="s">
        <v>122</v>
      </c>
      <c r="D93" s="105">
        <v>344</v>
      </c>
      <c r="E93" s="154">
        <v>-50925</v>
      </c>
      <c r="F93" s="155">
        <v>2748.4200000000037</v>
      </c>
      <c r="G93" s="155">
        <v>0</v>
      </c>
      <c r="H93" s="155">
        <v>32.699999999999932</v>
      </c>
      <c r="I93" s="155">
        <v>0</v>
      </c>
      <c r="J93" s="155">
        <v>0</v>
      </c>
      <c r="K93" s="155">
        <v>0</v>
      </c>
      <c r="L93" s="155">
        <v>0</v>
      </c>
      <c r="M93" s="155">
        <v>0</v>
      </c>
      <c r="N93" s="155">
        <v>0</v>
      </c>
      <c r="O93" s="155">
        <v>-36.149999999999991</v>
      </c>
      <c r="P93" s="155">
        <v>0</v>
      </c>
      <c r="Q93" s="155">
        <v>0</v>
      </c>
      <c r="R93" s="155">
        <v>0</v>
      </c>
      <c r="S93" s="155">
        <v>255.5</v>
      </c>
      <c r="T93" s="155">
        <v>0</v>
      </c>
      <c r="U93" s="155">
        <v>3000.4700000000034</v>
      </c>
    </row>
    <row r="94" spans="1:21" x14ac:dyDescent="0.25">
      <c r="A94" t="s">
        <v>133</v>
      </c>
      <c r="C94" t="s">
        <v>123</v>
      </c>
      <c r="D94" s="105">
        <v>3</v>
      </c>
      <c r="E94" s="154">
        <v>46480</v>
      </c>
      <c r="F94" s="155">
        <v>5265.59</v>
      </c>
      <c r="G94" s="155">
        <v>0</v>
      </c>
      <c r="H94" s="155">
        <v>-69.72</v>
      </c>
      <c r="I94" s="155">
        <v>0</v>
      </c>
      <c r="J94" s="155">
        <v>0</v>
      </c>
      <c r="K94" s="155">
        <v>0</v>
      </c>
      <c r="L94" s="155">
        <v>0</v>
      </c>
      <c r="M94" s="155">
        <v>0</v>
      </c>
      <c r="N94" s="155">
        <v>0</v>
      </c>
      <c r="O94" s="155">
        <v>33</v>
      </c>
      <c r="P94" s="155">
        <v>0</v>
      </c>
      <c r="Q94" s="155">
        <v>0</v>
      </c>
      <c r="R94" s="155">
        <v>0</v>
      </c>
      <c r="S94" s="155">
        <v>-171.98000000000002</v>
      </c>
      <c r="T94" s="155">
        <v>0</v>
      </c>
      <c r="U94" s="155">
        <v>5056.8899999999994</v>
      </c>
    </row>
    <row r="95" spans="1:21" x14ac:dyDescent="0.25">
      <c r="A95" t="s">
        <v>133</v>
      </c>
      <c r="C95" t="s">
        <v>124</v>
      </c>
      <c r="D95" s="105">
        <v>77</v>
      </c>
      <c r="E95" s="154">
        <v>15046</v>
      </c>
      <c r="F95" s="155">
        <v>3586.35</v>
      </c>
      <c r="G95" s="155">
        <v>0</v>
      </c>
      <c r="H95" s="155">
        <v>-24.66</v>
      </c>
      <c r="I95" s="155">
        <v>0</v>
      </c>
      <c r="J95" s="155">
        <v>0</v>
      </c>
      <c r="K95" s="155">
        <v>0</v>
      </c>
      <c r="L95" s="155">
        <v>0</v>
      </c>
      <c r="M95" s="155">
        <v>0</v>
      </c>
      <c r="N95" s="155">
        <v>0</v>
      </c>
      <c r="O95" s="155">
        <v>0.81</v>
      </c>
      <c r="P95" s="155">
        <v>0</v>
      </c>
      <c r="Q95" s="155">
        <v>0</v>
      </c>
      <c r="R95" s="155">
        <v>0</v>
      </c>
      <c r="S95" s="155">
        <v>-101.73</v>
      </c>
      <c r="T95" s="155">
        <v>0</v>
      </c>
      <c r="U95" s="155">
        <v>3460.77</v>
      </c>
    </row>
    <row r="96" spans="1:21" x14ac:dyDescent="0.25">
      <c r="A96" t="s">
        <v>133</v>
      </c>
      <c r="C96" t="s">
        <v>136</v>
      </c>
      <c r="D96" s="105">
        <v>2</v>
      </c>
      <c r="E96" s="154">
        <v>11295</v>
      </c>
      <c r="F96" s="155">
        <v>1187.72</v>
      </c>
      <c r="G96" s="155">
        <v>0</v>
      </c>
      <c r="H96" s="155">
        <v>-16.940000000000001</v>
      </c>
      <c r="I96" s="155">
        <v>0</v>
      </c>
      <c r="J96" s="155">
        <v>0</v>
      </c>
      <c r="K96" s="155">
        <v>0</v>
      </c>
      <c r="L96" s="155">
        <v>0</v>
      </c>
      <c r="M96" s="155">
        <v>0</v>
      </c>
      <c r="N96" s="155">
        <v>0</v>
      </c>
      <c r="O96" s="155">
        <v>0</v>
      </c>
      <c r="P96" s="155">
        <v>0</v>
      </c>
      <c r="Q96" s="155">
        <v>0</v>
      </c>
      <c r="R96" s="155">
        <v>0</v>
      </c>
      <c r="S96" s="155">
        <v>-29.59</v>
      </c>
      <c r="T96" s="155">
        <v>0</v>
      </c>
      <c r="U96" s="155">
        <v>1141.19</v>
      </c>
    </row>
    <row r="97" spans="1:21" x14ac:dyDescent="0.25">
      <c r="A97" t="s">
        <v>133</v>
      </c>
      <c r="C97" t="s">
        <v>120</v>
      </c>
      <c r="D97" s="105">
        <v>0</v>
      </c>
      <c r="E97" s="154">
        <v>7678</v>
      </c>
      <c r="F97" s="155">
        <v>2082.17</v>
      </c>
      <c r="G97" s="155">
        <v>0</v>
      </c>
      <c r="H97" s="155">
        <v>-11.58</v>
      </c>
      <c r="I97" s="155">
        <v>0</v>
      </c>
      <c r="J97" s="155">
        <v>0</v>
      </c>
      <c r="K97" s="155">
        <v>0</v>
      </c>
      <c r="L97" s="155">
        <v>0</v>
      </c>
      <c r="M97" s="155">
        <v>0</v>
      </c>
      <c r="N97" s="155">
        <v>0</v>
      </c>
      <c r="O97" s="155">
        <v>0</v>
      </c>
      <c r="P97" s="155">
        <v>0</v>
      </c>
      <c r="Q97" s="155">
        <v>0</v>
      </c>
      <c r="R97" s="155">
        <v>0</v>
      </c>
      <c r="S97" s="155">
        <v>-84.32</v>
      </c>
      <c r="T97" s="155">
        <v>0</v>
      </c>
      <c r="U97" s="155">
        <v>1986.2700000000002</v>
      </c>
    </row>
    <row r="98" spans="1:21" x14ac:dyDescent="0.25">
      <c r="A98" t="s">
        <v>133</v>
      </c>
      <c r="C98" t="s">
        <v>131</v>
      </c>
      <c r="D98" s="105">
        <v>2</v>
      </c>
      <c r="E98" s="154">
        <v>726</v>
      </c>
      <c r="F98" s="155">
        <v>127.58</v>
      </c>
      <c r="G98" s="155">
        <v>0</v>
      </c>
      <c r="H98" s="155">
        <v>-4.72</v>
      </c>
      <c r="I98" s="155">
        <v>0</v>
      </c>
      <c r="J98" s="155">
        <v>0</v>
      </c>
      <c r="K98" s="155">
        <v>0</v>
      </c>
      <c r="L98" s="155">
        <v>0</v>
      </c>
      <c r="M98" s="155">
        <v>0</v>
      </c>
      <c r="N98" s="155">
        <v>0</v>
      </c>
      <c r="O98" s="155">
        <v>0.5</v>
      </c>
      <c r="P98" s="155">
        <v>0</v>
      </c>
      <c r="Q98" s="155">
        <v>0</v>
      </c>
      <c r="R98" s="155">
        <v>0</v>
      </c>
      <c r="S98" s="155">
        <v>-3.45</v>
      </c>
      <c r="T98" s="155">
        <v>0</v>
      </c>
      <c r="U98" s="155">
        <v>119.91</v>
      </c>
    </row>
    <row r="99" spans="1:21" x14ac:dyDescent="0.25">
      <c r="A99" t="s">
        <v>133</v>
      </c>
      <c r="C99" t="s">
        <v>126</v>
      </c>
      <c r="D99" s="105">
        <v>7</v>
      </c>
      <c r="E99" s="154">
        <v>1847784</v>
      </c>
      <c r="F99" s="155">
        <v>190264.79</v>
      </c>
      <c r="G99" s="155">
        <v>0</v>
      </c>
      <c r="H99" s="155">
        <v>-2771.6900000000005</v>
      </c>
      <c r="I99" s="155">
        <v>0</v>
      </c>
      <c r="J99" s="155">
        <v>0</v>
      </c>
      <c r="K99" s="155">
        <v>0</v>
      </c>
      <c r="L99" s="155">
        <v>86905.25999999998</v>
      </c>
      <c r="M99" s="155">
        <v>0</v>
      </c>
      <c r="N99" s="155">
        <v>0</v>
      </c>
      <c r="O99" s="155">
        <v>0</v>
      </c>
      <c r="P99" s="155">
        <v>0</v>
      </c>
      <c r="Q99" s="155">
        <v>0</v>
      </c>
      <c r="R99" s="155">
        <v>0</v>
      </c>
      <c r="S99" s="155">
        <v>-11049.73</v>
      </c>
      <c r="T99" s="155">
        <v>0</v>
      </c>
      <c r="U99" s="155">
        <v>263348.63</v>
      </c>
    </row>
    <row r="100" spans="1:21" x14ac:dyDescent="0.25">
      <c r="A100" t="s">
        <v>133</v>
      </c>
      <c r="B100" t="s">
        <v>177</v>
      </c>
      <c r="C100"/>
      <c r="D100" s="105">
        <v>435</v>
      </c>
      <c r="E100" s="154">
        <v>1878084</v>
      </c>
      <c r="F100" s="155">
        <v>205262.62000000002</v>
      </c>
      <c r="G100" s="155">
        <v>0</v>
      </c>
      <c r="H100" s="155">
        <v>-2866.6100000000006</v>
      </c>
      <c r="I100" s="155">
        <v>0</v>
      </c>
      <c r="J100" s="155">
        <v>0</v>
      </c>
      <c r="K100" s="155">
        <v>0</v>
      </c>
      <c r="L100" s="155">
        <v>86905.25999999998</v>
      </c>
      <c r="M100" s="155">
        <v>0</v>
      </c>
      <c r="N100" s="155">
        <v>0</v>
      </c>
      <c r="O100" s="155">
        <v>-1.8399999999999914</v>
      </c>
      <c r="P100" s="155">
        <v>0</v>
      </c>
      <c r="Q100" s="155">
        <v>0</v>
      </c>
      <c r="R100" s="155">
        <v>0</v>
      </c>
      <c r="S100" s="155">
        <v>-11185.3</v>
      </c>
      <c r="T100" s="155">
        <v>0</v>
      </c>
      <c r="U100" s="155">
        <v>278114.13</v>
      </c>
    </row>
    <row r="101" spans="1:21" x14ac:dyDescent="0.25">
      <c r="A101" t="s">
        <v>133</v>
      </c>
      <c r="B101" t="s">
        <v>127</v>
      </c>
      <c r="C101" t="s">
        <v>122</v>
      </c>
      <c r="D101" s="105">
        <v>1110</v>
      </c>
      <c r="E101" s="154">
        <v>1596505</v>
      </c>
      <c r="F101" s="155">
        <v>219019.59</v>
      </c>
      <c r="G101" s="155">
        <v>0</v>
      </c>
      <c r="H101" s="155">
        <v>-3016.0999999999995</v>
      </c>
      <c r="I101" s="155">
        <v>0</v>
      </c>
      <c r="J101" s="155">
        <v>0</v>
      </c>
      <c r="K101" s="155">
        <v>0</v>
      </c>
      <c r="L101" s="155">
        <v>0</v>
      </c>
      <c r="M101" s="155">
        <v>0</v>
      </c>
      <c r="N101" s="155">
        <v>0</v>
      </c>
      <c r="O101" s="155">
        <v>1133.46</v>
      </c>
      <c r="P101" s="155">
        <v>0</v>
      </c>
      <c r="Q101" s="155">
        <v>0</v>
      </c>
      <c r="R101" s="155">
        <v>0</v>
      </c>
      <c r="S101" s="155">
        <v>-8007.87</v>
      </c>
      <c r="T101" s="155">
        <v>0</v>
      </c>
      <c r="U101" s="155">
        <v>209129.08</v>
      </c>
    </row>
    <row r="102" spans="1:21" x14ac:dyDescent="0.25">
      <c r="A102" t="s">
        <v>133</v>
      </c>
      <c r="C102" t="s">
        <v>123</v>
      </c>
      <c r="D102" s="105">
        <v>168</v>
      </c>
      <c r="E102" s="154">
        <v>6110969</v>
      </c>
      <c r="F102" s="155">
        <v>591369.03999999992</v>
      </c>
      <c r="G102" s="155">
        <v>0</v>
      </c>
      <c r="H102" s="155">
        <v>-9030.67</v>
      </c>
      <c r="I102" s="155">
        <v>0</v>
      </c>
      <c r="J102" s="155">
        <v>0</v>
      </c>
      <c r="K102" s="155">
        <v>0</v>
      </c>
      <c r="L102" s="155">
        <v>1186.02</v>
      </c>
      <c r="M102" s="155">
        <v>0</v>
      </c>
      <c r="N102" s="155">
        <v>0</v>
      </c>
      <c r="O102" s="155">
        <v>4338.8099999999995</v>
      </c>
      <c r="P102" s="155">
        <v>0</v>
      </c>
      <c r="Q102" s="155">
        <v>0</v>
      </c>
      <c r="R102" s="155">
        <v>0</v>
      </c>
      <c r="S102" s="155">
        <v>-22610.58</v>
      </c>
      <c r="T102" s="155">
        <v>0</v>
      </c>
      <c r="U102" s="155">
        <v>565252.62</v>
      </c>
    </row>
    <row r="103" spans="1:21" x14ac:dyDescent="0.25">
      <c r="A103" t="s">
        <v>133</v>
      </c>
      <c r="C103" t="s">
        <v>124</v>
      </c>
      <c r="D103" s="105">
        <v>1</v>
      </c>
      <c r="E103" s="154">
        <v>523</v>
      </c>
      <c r="F103" s="155">
        <v>91.32</v>
      </c>
      <c r="G103" s="155">
        <v>0</v>
      </c>
      <c r="H103" s="155">
        <v>-0.78</v>
      </c>
      <c r="I103" s="155">
        <v>0</v>
      </c>
      <c r="J103" s="155">
        <v>0</v>
      </c>
      <c r="K103" s="155">
        <v>0</v>
      </c>
      <c r="L103" s="155">
        <v>0</v>
      </c>
      <c r="M103" s="155">
        <v>0</v>
      </c>
      <c r="N103" s="155">
        <v>0</v>
      </c>
      <c r="O103" s="155">
        <v>0.37</v>
      </c>
      <c r="P103" s="155">
        <v>0</v>
      </c>
      <c r="Q103" s="155">
        <v>0</v>
      </c>
      <c r="R103" s="155">
        <v>0</v>
      </c>
      <c r="S103" s="155">
        <v>-3.54</v>
      </c>
      <c r="T103" s="155">
        <v>0</v>
      </c>
      <c r="U103" s="155">
        <v>87.36999999999999</v>
      </c>
    </row>
    <row r="104" spans="1:21" x14ac:dyDescent="0.25">
      <c r="A104" t="s">
        <v>133</v>
      </c>
      <c r="C104" t="s">
        <v>120</v>
      </c>
      <c r="D104" s="105">
        <v>0</v>
      </c>
      <c r="E104" s="154">
        <v>1053</v>
      </c>
      <c r="F104" s="155">
        <v>367.79</v>
      </c>
      <c r="G104" s="155">
        <v>0</v>
      </c>
      <c r="H104" s="155">
        <v>-1.59</v>
      </c>
      <c r="I104" s="155">
        <v>0</v>
      </c>
      <c r="J104" s="155">
        <v>0</v>
      </c>
      <c r="K104" s="155">
        <v>0</v>
      </c>
      <c r="L104" s="155">
        <v>0</v>
      </c>
      <c r="M104" s="155">
        <v>0</v>
      </c>
      <c r="N104" s="155">
        <v>0</v>
      </c>
      <c r="O104" s="155">
        <v>0</v>
      </c>
      <c r="P104" s="155">
        <v>0</v>
      </c>
      <c r="Q104" s="155">
        <v>0</v>
      </c>
      <c r="R104" s="155">
        <v>0</v>
      </c>
      <c r="S104" s="155">
        <v>-11.57</v>
      </c>
      <c r="T104" s="155">
        <v>0</v>
      </c>
      <c r="U104" s="155">
        <v>354.63000000000005</v>
      </c>
    </row>
    <row r="105" spans="1:21" x14ac:dyDescent="0.25">
      <c r="A105" t="s">
        <v>133</v>
      </c>
      <c r="C105" t="s">
        <v>131</v>
      </c>
      <c r="D105" s="105">
        <v>43</v>
      </c>
      <c r="E105" s="154">
        <v>151193</v>
      </c>
      <c r="F105" s="155">
        <v>16302.43</v>
      </c>
      <c r="G105" s="155">
        <v>0</v>
      </c>
      <c r="H105" s="155">
        <v>-209.99</v>
      </c>
      <c r="I105" s="155">
        <v>0</v>
      </c>
      <c r="J105" s="155">
        <v>0</v>
      </c>
      <c r="K105" s="155">
        <v>0</v>
      </c>
      <c r="L105" s="155">
        <v>0</v>
      </c>
      <c r="M105" s="155">
        <v>0</v>
      </c>
      <c r="N105" s="155">
        <v>0</v>
      </c>
      <c r="O105" s="155">
        <v>107.33999999999999</v>
      </c>
      <c r="P105" s="155">
        <v>0</v>
      </c>
      <c r="Q105" s="155">
        <v>0</v>
      </c>
      <c r="R105" s="155">
        <v>0</v>
      </c>
      <c r="S105" s="155">
        <v>-718.19</v>
      </c>
      <c r="T105" s="155">
        <v>0</v>
      </c>
      <c r="U105" s="155">
        <v>15481.59</v>
      </c>
    </row>
    <row r="106" spans="1:21" x14ac:dyDescent="0.25">
      <c r="A106" t="s">
        <v>133</v>
      </c>
      <c r="C106" t="s">
        <v>132</v>
      </c>
      <c r="D106" s="105">
        <v>19</v>
      </c>
      <c r="E106" s="154">
        <v>597604</v>
      </c>
      <c r="F106" s="155">
        <v>64561.599999999999</v>
      </c>
      <c r="G106" s="155">
        <v>0</v>
      </c>
      <c r="H106" s="155">
        <v>-898.84999999999991</v>
      </c>
      <c r="I106" s="155">
        <v>0</v>
      </c>
      <c r="J106" s="155">
        <v>0</v>
      </c>
      <c r="K106" s="155">
        <v>0</v>
      </c>
      <c r="L106" s="155">
        <v>0</v>
      </c>
      <c r="M106" s="155">
        <v>0</v>
      </c>
      <c r="N106" s="155">
        <v>0</v>
      </c>
      <c r="O106" s="155">
        <v>424.29999999999995</v>
      </c>
      <c r="P106" s="155">
        <v>0</v>
      </c>
      <c r="Q106" s="155">
        <v>0</v>
      </c>
      <c r="R106" s="155">
        <v>0</v>
      </c>
      <c r="S106" s="155">
        <v>-2438.23</v>
      </c>
      <c r="T106" s="155">
        <v>0</v>
      </c>
      <c r="U106" s="155">
        <v>61648.82</v>
      </c>
    </row>
    <row r="107" spans="1:21" x14ac:dyDescent="0.25">
      <c r="A107" t="s">
        <v>133</v>
      </c>
      <c r="B107" t="s">
        <v>178</v>
      </c>
      <c r="C107"/>
      <c r="D107" s="105">
        <v>1341</v>
      </c>
      <c r="E107" s="154">
        <v>8457847</v>
      </c>
      <c r="F107" s="155">
        <v>891711.7699999999</v>
      </c>
      <c r="G107" s="155">
        <v>0</v>
      </c>
      <c r="H107" s="155">
        <v>-13157.979999999996</v>
      </c>
      <c r="I107" s="155">
        <v>0</v>
      </c>
      <c r="J107" s="155">
        <v>0</v>
      </c>
      <c r="K107" s="155">
        <v>0</v>
      </c>
      <c r="L107" s="155">
        <v>1186.02</v>
      </c>
      <c r="M107" s="155">
        <v>0</v>
      </c>
      <c r="N107" s="155">
        <v>0</v>
      </c>
      <c r="O107" s="155">
        <v>6004.28</v>
      </c>
      <c r="P107" s="155">
        <v>0</v>
      </c>
      <c r="Q107" s="155">
        <v>0</v>
      </c>
      <c r="R107" s="155">
        <v>0</v>
      </c>
      <c r="S107" s="155">
        <v>-33789.980000000003</v>
      </c>
      <c r="T107" s="155">
        <v>0</v>
      </c>
      <c r="U107" s="155">
        <v>851954.10999999987</v>
      </c>
    </row>
    <row r="108" spans="1:21" x14ac:dyDescent="0.25">
      <c r="A108" t="s">
        <v>133</v>
      </c>
      <c r="B108" t="s">
        <v>83</v>
      </c>
      <c r="C108" t="s">
        <v>122</v>
      </c>
      <c r="D108" s="105">
        <v>36</v>
      </c>
      <c r="E108" s="154">
        <v>141092</v>
      </c>
      <c r="F108" s="155">
        <v>17747.61</v>
      </c>
      <c r="G108" s="155">
        <v>0</v>
      </c>
      <c r="H108" s="155">
        <v>-275.07</v>
      </c>
      <c r="I108" s="155">
        <v>0</v>
      </c>
      <c r="J108" s="155">
        <v>0</v>
      </c>
      <c r="K108" s="155">
        <v>0</v>
      </c>
      <c r="L108" s="155">
        <v>0</v>
      </c>
      <c r="M108" s="155">
        <v>0</v>
      </c>
      <c r="N108" s="155">
        <v>0</v>
      </c>
      <c r="O108" s="155">
        <v>100.16</v>
      </c>
      <c r="P108" s="155">
        <v>0</v>
      </c>
      <c r="Q108" s="155">
        <v>0</v>
      </c>
      <c r="R108" s="155">
        <v>0</v>
      </c>
      <c r="S108" s="155">
        <v>-708.27</v>
      </c>
      <c r="T108" s="155">
        <v>0</v>
      </c>
      <c r="U108" s="155">
        <v>16864.43</v>
      </c>
    </row>
    <row r="109" spans="1:21" x14ac:dyDescent="0.25">
      <c r="A109" t="s">
        <v>133</v>
      </c>
      <c r="C109" t="s">
        <v>123</v>
      </c>
      <c r="D109" s="105">
        <v>4</v>
      </c>
      <c r="E109" s="154">
        <v>145267</v>
      </c>
      <c r="F109" s="155">
        <v>11697.8</v>
      </c>
      <c r="G109" s="155">
        <v>0</v>
      </c>
      <c r="H109" s="155">
        <v>-217.91</v>
      </c>
      <c r="I109" s="155">
        <v>0</v>
      </c>
      <c r="J109" s="155">
        <v>0</v>
      </c>
      <c r="K109" s="155">
        <v>0</v>
      </c>
      <c r="L109" s="155">
        <v>0</v>
      </c>
      <c r="M109" s="155">
        <v>0</v>
      </c>
      <c r="N109" s="155">
        <v>0</v>
      </c>
      <c r="O109" s="155">
        <v>103.14</v>
      </c>
      <c r="P109" s="155">
        <v>0</v>
      </c>
      <c r="Q109" s="155">
        <v>0</v>
      </c>
      <c r="R109" s="155">
        <v>0</v>
      </c>
      <c r="S109" s="155">
        <v>-537.48</v>
      </c>
      <c r="T109" s="155">
        <v>0</v>
      </c>
      <c r="U109" s="155">
        <v>11045.55</v>
      </c>
    </row>
    <row r="110" spans="1:21" x14ac:dyDescent="0.25">
      <c r="A110" t="s">
        <v>133</v>
      </c>
      <c r="C110" t="s">
        <v>120</v>
      </c>
      <c r="D110" s="105">
        <v>0</v>
      </c>
      <c r="E110" s="154">
        <v>253</v>
      </c>
      <c r="F110" s="155">
        <v>68.59</v>
      </c>
      <c r="G110" s="155">
        <v>0</v>
      </c>
      <c r="H110" s="155">
        <v>-0.39</v>
      </c>
      <c r="I110" s="155">
        <v>0</v>
      </c>
      <c r="J110" s="155">
        <v>0</v>
      </c>
      <c r="K110" s="155">
        <v>0</v>
      </c>
      <c r="L110" s="155">
        <v>0</v>
      </c>
      <c r="M110" s="155">
        <v>0</v>
      </c>
      <c r="N110" s="155">
        <v>0</v>
      </c>
      <c r="O110" s="155">
        <v>0</v>
      </c>
      <c r="P110" s="155">
        <v>0</v>
      </c>
      <c r="Q110" s="155">
        <v>0</v>
      </c>
      <c r="R110" s="155">
        <v>0</v>
      </c>
      <c r="S110" s="155">
        <v>-2.7800000000000002</v>
      </c>
      <c r="T110" s="155">
        <v>0</v>
      </c>
      <c r="U110" s="155">
        <v>65.42</v>
      </c>
    </row>
    <row r="111" spans="1:21" x14ac:dyDescent="0.25">
      <c r="A111" t="s">
        <v>133</v>
      </c>
      <c r="B111" t="s">
        <v>179</v>
      </c>
      <c r="C111"/>
      <c r="D111" s="105">
        <v>40</v>
      </c>
      <c r="E111" s="154">
        <v>286612</v>
      </c>
      <c r="F111" s="155">
        <v>29514</v>
      </c>
      <c r="G111" s="155">
        <v>0</v>
      </c>
      <c r="H111" s="155">
        <v>-493.37</v>
      </c>
      <c r="I111" s="155">
        <v>0</v>
      </c>
      <c r="J111" s="155">
        <v>0</v>
      </c>
      <c r="K111" s="155">
        <v>0</v>
      </c>
      <c r="L111" s="155">
        <v>0</v>
      </c>
      <c r="M111" s="155">
        <v>0</v>
      </c>
      <c r="N111" s="155">
        <v>0</v>
      </c>
      <c r="O111" s="155">
        <v>203.3</v>
      </c>
      <c r="P111" s="155">
        <v>0</v>
      </c>
      <c r="Q111" s="155">
        <v>0</v>
      </c>
      <c r="R111" s="155">
        <v>0</v>
      </c>
      <c r="S111" s="155">
        <v>-1248.53</v>
      </c>
      <c r="T111" s="155">
        <v>0</v>
      </c>
      <c r="U111" s="155">
        <v>27975.4</v>
      </c>
    </row>
    <row r="112" spans="1:21" x14ac:dyDescent="0.25">
      <c r="A112" t="s">
        <v>133</v>
      </c>
      <c r="B112" t="s">
        <v>146</v>
      </c>
      <c r="C112" t="s">
        <v>150</v>
      </c>
      <c r="D112" s="105">
        <v>1</v>
      </c>
      <c r="E112" s="154">
        <v>890534</v>
      </c>
      <c r="F112" s="155">
        <v>23969.65</v>
      </c>
      <c r="G112" s="155">
        <v>0</v>
      </c>
      <c r="H112" s="155">
        <v>21159.09</v>
      </c>
      <c r="I112" s="155">
        <v>0</v>
      </c>
      <c r="J112" s="155">
        <v>0</v>
      </c>
      <c r="K112" s="155">
        <v>0</v>
      </c>
      <c r="L112" s="155">
        <v>0</v>
      </c>
      <c r="M112" s="155">
        <v>0</v>
      </c>
      <c r="N112" s="155">
        <v>0</v>
      </c>
      <c r="O112" s="155">
        <v>0</v>
      </c>
      <c r="P112" s="155">
        <v>0</v>
      </c>
      <c r="Q112" s="155">
        <v>0</v>
      </c>
      <c r="R112" s="155">
        <v>0</v>
      </c>
      <c r="S112" s="155">
        <v>0</v>
      </c>
      <c r="T112" s="155">
        <v>0</v>
      </c>
      <c r="U112" s="155">
        <v>45128.740000000005</v>
      </c>
    </row>
    <row r="113" spans="1:21" x14ac:dyDescent="0.25">
      <c r="A113" t="s">
        <v>133</v>
      </c>
      <c r="C113" t="s">
        <v>151</v>
      </c>
      <c r="D113" s="105">
        <v>1</v>
      </c>
      <c r="E113" s="154">
        <v>19185943</v>
      </c>
      <c r="F113" s="155">
        <v>487371.15</v>
      </c>
      <c r="G113" s="155">
        <v>0</v>
      </c>
      <c r="H113" s="155">
        <v>455858.01</v>
      </c>
      <c r="I113" s="155">
        <v>0</v>
      </c>
      <c r="J113" s="155">
        <v>0</v>
      </c>
      <c r="K113" s="155">
        <v>0</v>
      </c>
      <c r="L113" s="155">
        <v>0</v>
      </c>
      <c r="M113" s="155">
        <v>0</v>
      </c>
      <c r="N113" s="155">
        <v>0</v>
      </c>
      <c r="O113" s="155">
        <v>0</v>
      </c>
      <c r="P113" s="155">
        <v>0</v>
      </c>
      <c r="Q113" s="155">
        <v>0</v>
      </c>
      <c r="R113" s="155">
        <v>0</v>
      </c>
      <c r="S113" s="155">
        <v>0</v>
      </c>
      <c r="T113" s="155">
        <v>0</v>
      </c>
      <c r="U113" s="155">
        <v>943229.16</v>
      </c>
    </row>
    <row r="114" spans="1:21" x14ac:dyDescent="0.25">
      <c r="A114" t="s">
        <v>133</v>
      </c>
      <c r="C114" t="s">
        <v>152</v>
      </c>
      <c r="D114" s="105">
        <v>1</v>
      </c>
      <c r="E114" s="154">
        <v>5049646</v>
      </c>
      <c r="F114" s="155">
        <v>145295.91</v>
      </c>
      <c r="G114" s="155">
        <v>0</v>
      </c>
      <c r="H114" s="155">
        <v>119979.59</v>
      </c>
      <c r="I114" s="155">
        <v>0</v>
      </c>
      <c r="J114" s="155">
        <v>0</v>
      </c>
      <c r="K114" s="155">
        <v>0</v>
      </c>
      <c r="L114" s="155">
        <v>0</v>
      </c>
      <c r="M114" s="155">
        <v>0</v>
      </c>
      <c r="N114" s="155">
        <v>0</v>
      </c>
      <c r="O114" s="155">
        <v>0</v>
      </c>
      <c r="P114" s="155">
        <v>0</v>
      </c>
      <c r="Q114" s="155">
        <v>0</v>
      </c>
      <c r="R114" s="155">
        <v>0</v>
      </c>
      <c r="S114" s="155">
        <v>0</v>
      </c>
      <c r="T114" s="155">
        <v>0</v>
      </c>
      <c r="U114" s="155">
        <v>265275.5</v>
      </c>
    </row>
    <row r="115" spans="1:21" x14ac:dyDescent="0.25">
      <c r="A115" t="s">
        <v>133</v>
      </c>
      <c r="B115" t="s">
        <v>180</v>
      </c>
      <c r="C115"/>
      <c r="D115" s="105">
        <v>3</v>
      </c>
      <c r="E115" s="154">
        <v>25126123</v>
      </c>
      <c r="F115" s="155">
        <v>656636.71000000008</v>
      </c>
      <c r="G115" s="155">
        <v>0</v>
      </c>
      <c r="H115" s="155">
        <v>596996.69000000006</v>
      </c>
      <c r="I115" s="155">
        <v>0</v>
      </c>
      <c r="J115" s="155">
        <v>0</v>
      </c>
      <c r="K115" s="155">
        <v>0</v>
      </c>
      <c r="L115" s="155">
        <v>0</v>
      </c>
      <c r="M115" s="155">
        <v>0</v>
      </c>
      <c r="N115" s="155">
        <v>0</v>
      </c>
      <c r="O115" s="155">
        <v>0</v>
      </c>
      <c r="P115" s="155">
        <v>0</v>
      </c>
      <c r="Q115" s="155">
        <v>0</v>
      </c>
      <c r="R115" s="155">
        <v>0</v>
      </c>
      <c r="S115" s="155">
        <v>0</v>
      </c>
      <c r="T115" s="155">
        <v>0</v>
      </c>
      <c r="U115" s="155">
        <v>1253633.4000000001</v>
      </c>
    </row>
    <row r="116" spans="1:21" x14ac:dyDescent="0.25">
      <c r="A116" t="s">
        <v>184</v>
      </c>
      <c r="C116"/>
      <c r="D116" s="105">
        <v>156453</v>
      </c>
      <c r="E116" s="154">
        <v>392141843</v>
      </c>
      <c r="F116" s="155">
        <v>41052045.659999996</v>
      </c>
      <c r="G116" s="155">
        <v>790197.81999999983</v>
      </c>
      <c r="H116" s="155">
        <v>52599.810000000172</v>
      </c>
      <c r="I116" s="155">
        <v>0</v>
      </c>
      <c r="J116" s="155">
        <v>0</v>
      </c>
      <c r="K116" s="155">
        <v>0</v>
      </c>
      <c r="L116" s="155">
        <v>216556.54999999996</v>
      </c>
      <c r="M116" s="155">
        <v>0</v>
      </c>
      <c r="N116" s="155">
        <v>0</v>
      </c>
      <c r="O116" s="155">
        <v>161659.46999999994</v>
      </c>
      <c r="P116" s="155">
        <v>0</v>
      </c>
      <c r="Q116" s="155">
        <v>0</v>
      </c>
      <c r="R116" s="155">
        <v>0</v>
      </c>
      <c r="S116" s="155">
        <v>-1623276.8700000006</v>
      </c>
      <c r="T116" s="155">
        <v>0</v>
      </c>
      <c r="U116" s="155">
        <v>40649782.440000027</v>
      </c>
    </row>
    <row r="117" spans="1:21" x14ac:dyDescent="0.25">
      <c r="A117" t="s">
        <v>139</v>
      </c>
      <c r="B117" t="s">
        <v>62</v>
      </c>
      <c r="C117" t="s">
        <v>120</v>
      </c>
      <c r="D117" s="105">
        <v>8</v>
      </c>
      <c r="E117" s="154">
        <v>34024</v>
      </c>
      <c r="F117" s="155">
        <v>8381.26</v>
      </c>
      <c r="G117" s="155">
        <v>0</v>
      </c>
      <c r="H117" s="155">
        <v>1034.1500000000001</v>
      </c>
      <c r="I117" s="155">
        <v>0</v>
      </c>
      <c r="J117" s="155">
        <v>0</v>
      </c>
      <c r="K117" s="155">
        <v>0</v>
      </c>
      <c r="L117" s="155">
        <v>0</v>
      </c>
      <c r="M117" s="155">
        <v>3.04</v>
      </c>
      <c r="N117" s="155">
        <v>0</v>
      </c>
      <c r="O117" s="155">
        <v>0</v>
      </c>
      <c r="P117" s="155">
        <v>0</v>
      </c>
      <c r="Q117" s="155">
        <v>0</v>
      </c>
      <c r="R117" s="155">
        <v>0</v>
      </c>
      <c r="S117" s="155">
        <v>0</v>
      </c>
      <c r="T117" s="155">
        <v>0</v>
      </c>
      <c r="U117" s="155">
        <v>9418.4500000000007</v>
      </c>
    </row>
    <row r="118" spans="1:21" x14ac:dyDescent="0.25">
      <c r="A118" t="s">
        <v>139</v>
      </c>
      <c r="C118" t="s">
        <v>121</v>
      </c>
      <c r="D118" s="105">
        <v>2865</v>
      </c>
      <c r="E118" s="154">
        <v>3291904</v>
      </c>
      <c r="F118" s="155">
        <v>275311.02999999997</v>
      </c>
      <c r="G118" s="155">
        <v>10153.08</v>
      </c>
      <c r="H118" s="155">
        <v>100158.29000000001</v>
      </c>
      <c r="I118" s="155">
        <v>0</v>
      </c>
      <c r="J118" s="155">
        <v>0</v>
      </c>
      <c r="K118" s="155">
        <v>0</v>
      </c>
      <c r="L118" s="155">
        <v>0</v>
      </c>
      <c r="M118" s="155">
        <v>3293.5499999999997</v>
      </c>
      <c r="N118" s="155">
        <v>0</v>
      </c>
      <c r="O118" s="155">
        <v>0</v>
      </c>
      <c r="P118" s="155">
        <v>0</v>
      </c>
      <c r="Q118" s="155">
        <v>0</v>
      </c>
      <c r="R118" s="155">
        <v>-2294.85</v>
      </c>
      <c r="S118" s="155">
        <v>-45461.26</v>
      </c>
      <c r="T118" s="155">
        <v>0</v>
      </c>
      <c r="U118" s="155">
        <v>341159.84</v>
      </c>
    </row>
    <row r="119" spans="1:21" x14ac:dyDescent="0.25">
      <c r="A119" t="s">
        <v>139</v>
      </c>
      <c r="C119" t="s">
        <v>130</v>
      </c>
      <c r="D119" s="105">
        <v>911</v>
      </c>
      <c r="E119" s="154">
        <v>1900748</v>
      </c>
      <c r="F119" s="155">
        <v>120584.68</v>
      </c>
      <c r="G119" s="155">
        <v>2522.36</v>
      </c>
      <c r="H119" s="155">
        <v>57819.18</v>
      </c>
      <c r="I119" s="155">
        <v>0</v>
      </c>
      <c r="J119" s="155">
        <v>0</v>
      </c>
      <c r="K119" s="155">
        <v>0</v>
      </c>
      <c r="L119" s="155">
        <v>0</v>
      </c>
      <c r="M119" s="155">
        <v>1901.0600000000002</v>
      </c>
      <c r="N119" s="155">
        <v>0</v>
      </c>
      <c r="O119" s="155">
        <v>0</v>
      </c>
      <c r="P119" s="155">
        <v>0</v>
      </c>
      <c r="Q119" s="155">
        <v>0</v>
      </c>
      <c r="R119" s="155">
        <v>-490</v>
      </c>
      <c r="S119" s="155">
        <v>-16327.55</v>
      </c>
      <c r="T119" s="155">
        <v>0</v>
      </c>
      <c r="U119" s="155">
        <v>166009.73000000001</v>
      </c>
    </row>
    <row r="120" spans="1:21" x14ac:dyDescent="0.25">
      <c r="A120" t="s">
        <v>139</v>
      </c>
      <c r="B120" t="s">
        <v>174</v>
      </c>
      <c r="C120"/>
      <c r="D120" s="105">
        <v>3784</v>
      </c>
      <c r="E120" s="154">
        <v>5226676</v>
      </c>
      <c r="F120" s="155">
        <v>404276.97</v>
      </c>
      <c r="G120" s="155">
        <v>12675.44</v>
      </c>
      <c r="H120" s="155">
        <v>159011.62</v>
      </c>
      <c r="I120" s="155">
        <v>0</v>
      </c>
      <c r="J120" s="155">
        <v>0</v>
      </c>
      <c r="K120" s="155">
        <v>0</v>
      </c>
      <c r="L120" s="155">
        <v>0</v>
      </c>
      <c r="M120" s="155">
        <v>5197.6499999999996</v>
      </c>
      <c r="N120" s="155">
        <v>0</v>
      </c>
      <c r="O120" s="155">
        <v>0</v>
      </c>
      <c r="P120" s="155">
        <v>0</v>
      </c>
      <c r="Q120" s="155">
        <v>0</v>
      </c>
      <c r="R120" s="155">
        <v>-2784.85</v>
      </c>
      <c r="S120" s="155">
        <v>-61788.81</v>
      </c>
      <c r="T120" s="155">
        <v>0</v>
      </c>
      <c r="U120" s="155">
        <v>516588.02000000008</v>
      </c>
    </row>
    <row r="121" spans="1:21" x14ac:dyDescent="0.25">
      <c r="A121" t="s">
        <v>139</v>
      </c>
      <c r="B121" t="s">
        <v>64</v>
      </c>
      <c r="C121" t="s">
        <v>122</v>
      </c>
      <c r="D121" s="105">
        <v>714</v>
      </c>
      <c r="E121" s="154">
        <v>1014831</v>
      </c>
      <c r="F121" s="155">
        <v>112683.84999999999</v>
      </c>
      <c r="G121" s="155">
        <v>2444.69</v>
      </c>
      <c r="H121" s="155">
        <v>30887.74</v>
      </c>
      <c r="I121" s="155">
        <v>0</v>
      </c>
      <c r="J121" s="155">
        <v>0</v>
      </c>
      <c r="K121" s="155">
        <v>0</v>
      </c>
      <c r="L121" s="155">
        <v>0</v>
      </c>
      <c r="M121" s="155">
        <v>314.45999999999998</v>
      </c>
      <c r="N121" s="155">
        <v>0</v>
      </c>
      <c r="O121" s="155">
        <v>0</v>
      </c>
      <c r="P121" s="155">
        <v>0</v>
      </c>
      <c r="Q121" s="155">
        <v>0</v>
      </c>
      <c r="R121" s="155">
        <v>0</v>
      </c>
      <c r="S121" s="155">
        <v>-19708.02</v>
      </c>
      <c r="T121" s="155">
        <v>0</v>
      </c>
      <c r="U121" s="155">
        <v>126622.71999999999</v>
      </c>
    </row>
    <row r="122" spans="1:21" x14ac:dyDescent="0.25">
      <c r="A122" t="s">
        <v>139</v>
      </c>
      <c r="C122" t="s">
        <v>123</v>
      </c>
      <c r="D122" s="105">
        <v>63</v>
      </c>
      <c r="E122" s="154">
        <v>1591430</v>
      </c>
      <c r="F122" s="155">
        <v>115158.18000000001</v>
      </c>
      <c r="G122" s="155">
        <v>0</v>
      </c>
      <c r="H122" s="155">
        <v>48412.869999999995</v>
      </c>
      <c r="I122" s="155">
        <v>0</v>
      </c>
      <c r="J122" s="155">
        <v>0</v>
      </c>
      <c r="K122" s="155">
        <v>0</v>
      </c>
      <c r="L122" s="155">
        <v>0</v>
      </c>
      <c r="M122" s="155">
        <v>493.34000000000003</v>
      </c>
      <c r="N122" s="155">
        <v>0</v>
      </c>
      <c r="O122" s="155">
        <v>0</v>
      </c>
      <c r="P122" s="155">
        <v>0</v>
      </c>
      <c r="Q122" s="155">
        <v>0</v>
      </c>
      <c r="R122" s="155">
        <v>0</v>
      </c>
      <c r="S122" s="155">
        <v>-13113.380000000001</v>
      </c>
      <c r="T122" s="155">
        <v>0</v>
      </c>
      <c r="U122" s="155">
        <v>150951.00999999998</v>
      </c>
    </row>
    <row r="123" spans="1:21" x14ac:dyDescent="0.25">
      <c r="A123" t="s">
        <v>139</v>
      </c>
      <c r="C123" t="s">
        <v>124</v>
      </c>
      <c r="D123" s="105">
        <v>8</v>
      </c>
      <c r="E123" s="154">
        <v>403</v>
      </c>
      <c r="F123" s="155">
        <v>160.35</v>
      </c>
      <c r="G123" s="155">
        <v>0</v>
      </c>
      <c r="H123" s="155">
        <v>12.25</v>
      </c>
      <c r="I123" s="155">
        <v>0</v>
      </c>
      <c r="J123" s="155">
        <v>0</v>
      </c>
      <c r="K123" s="155">
        <v>0</v>
      </c>
      <c r="L123" s="155">
        <v>0</v>
      </c>
      <c r="M123" s="155">
        <v>0.03</v>
      </c>
      <c r="N123" s="155">
        <v>0</v>
      </c>
      <c r="O123" s="155">
        <v>0</v>
      </c>
      <c r="P123" s="155">
        <v>0</v>
      </c>
      <c r="Q123" s="155">
        <v>0</v>
      </c>
      <c r="R123" s="155">
        <v>0</v>
      </c>
      <c r="S123" s="155">
        <v>-11.79</v>
      </c>
      <c r="T123" s="155">
        <v>0</v>
      </c>
      <c r="U123" s="155">
        <v>160.84</v>
      </c>
    </row>
    <row r="124" spans="1:21" x14ac:dyDescent="0.25">
      <c r="A124" t="s">
        <v>139</v>
      </c>
      <c r="C124" t="s">
        <v>120</v>
      </c>
      <c r="D124" s="105">
        <v>8</v>
      </c>
      <c r="E124" s="154">
        <v>44564</v>
      </c>
      <c r="F124" s="155">
        <v>9175.27</v>
      </c>
      <c r="G124" s="155">
        <v>0</v>
      </c>
      <c r="H124" s="155">
        <v>1351.18</v>
      </c>
      <c r="I124" s="155">
        <v>0</v>
      </c>
      <c r="J124" s="155">
        <v>0</v>
      </c>
      <c r="K124" s="155">
        <v>0</v>
      </c>
      <c r="L124" s="155">
        <v>0</v>
      </c>
      <c r="M124" s="155">
        <v>4.22</v>
      </c>
      <c r="N124" s="155">
        <v>0</v>
      </c>
      <c r="O124" s="155">
        <v>0</v>
      </c>
      <c r="P124" s="155">
        <v>0</v>
      </c>
      <c r="Q124" s="155">
        <v>0</v>
      </c>
      <c r="R124" s="155">
        <v>0</v>
      </c>
      <c r="S124" s="155">
        <v>0</v>
      </c>
      <c r="T124" s="155">
        <v>0</v>
      </c>
      <c r="U124" s="155">
        <v>10530.67</v>
      </c>
    </row>
    <row r="125" spans="1:21" x14ac:dyDescent="0.25">
      <c r="A125" t="s">
        <v>139</v>
      </c>
      <c r="C125" t="s">
        <v>125</v>
      </c>
      <c r="D125" s="105">
        <v>1</v>
      </c>
      <c r="E125" s="154">
        <v>1569600</v>
      </c>
      <c r="F125" s="155">
        <v>70251.009999999995</v>
      </c>
      <c r="G125" s="155">
        <v>0</v>
      </c>
      <c r="H125" s="155">
        <v>42371.35</v>
      </c>
      <c r="I125" s="155">
        <v>0</v>
      </c>
      <c r="J125" s="155">
        <v>0</v>
      </c>
      <c r="K125" s="155">
        <v>0</v>
      </c>
      <c r="L125" s="155">
        <v>4665.22</v>
      </c>
      <c r="M125" s="155">
        <v>251.14</v>
      </c>
      <c r="N125" s="155">
        <v>0</v>
      </c>
      <c r="O125" s="155">
        <v>0</v>
      </c>
      <c r="P125" s="155">
        <v>0</v>
      </c>
      <c r="Q125" s="155">
        <v>0</v>
      </c>
      <c r="R125" s="155">
        <v>0</v>
      </c>
      <c r="S125" s="155">
        <v>-8554.32</v>
      </c>
      <c r="T125" s="155">
        <v>0</v>
      </c>
      <c r="U125" s="155">
        <v>108984.4</v>
      </c>
    </row>
    <row r="126" spans="1:21" x14ac:dyDescent="0.25">
      <c r="A126" t="s">
        <v>139</v>
      </c>
      <c r="C126" t="s">
        <v>132</v>
      </c>
      <c r="D126" s="105">
        <v>25</v>
      </c>
      <c r="E126" s="154">
        <v>276749</v>
      </c>
      <c r="F126" s="155">
        <v>18550.14</v>
      </c>
      <c r="G126" s="155">
        <v>0</v>
      </c>
      <c r="H126" s="155">
        <v>8419</v>
      </c>
      <c r="I126" s="155">
        <v>0</v>
      </c>
      <c r="J126" s="155">
        <v>0</v>
      </c>
      <c r="K126" s="155">
        <v>0</v>
      </c>
      <c r="L126" s="155">
        <v>0</v>
      </c>
      <c r="M126" s="155">
        <v>332.11</v>
      </c>
      <c r="N126" s="155">
        <v>0</v>
      </c>
      <c r="O126" s="155">
        <v>0</v>
      </c>
      <c r="P126" s="155">
        <v>0</v>
      </c>
      <c r="Q126" s="155">
        <v>0</v>
      </c>
      <c r="R126" s="155">
        <v>0</v>
      </c>
      <c r="S126" s="155">
        <v>-1364.35</v>
      </c>
      <c r="T126" s="155">
        <v>0</v>
      </c>
      <c r="U126" s="155">
        <v>25936.9</v>
      </c>
    </row>
    <row r="127" spans="1:21" x14ac:dyDescent="0.25">
      <c r="A127" t="s">
        <v>139</v>
      </c>
      <c r="C127" t="s">
        <v>140</v>
      </c>
      <c r="D127" s="105">
        <v>1</v>
      </c>
      <c r="E127" s="154">
        <v>0</v>
      </c>
      <c r="F127" s="155"/>
      <c r="G127" s="155"/>
      <c r="H127" s="155">
        <v>0</v>
      </c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>
        <v>0</v>
      </c>
    </row>
    <row r="128" spans="1:21" x14ac:dyDescent="0.25">
      <c r="A128" t="s">
        <v>139</v>
      </c>
      <c r="B128" t="s">
        <v>175</v>
      </c>
      <c r="C128"/>
      <c r="D128" s="105">
        <v>820</v>
      </c>
      <c r="E128" s="154">
        <v>4497576</v>
      </c>
      <c r="F128" s="155">
        <v>325978.8</v>
      </c>
      <c r="G128" s="155">
        <v>2444.69</v>
      </c>
      <c r="H128" s="155">
        <v>131454.38999999998</v>
      </c>
      <c r="I128" s="155">
        <v>0</v>
      </c>
      <c r="J128" s="155">
        <v>0</v>
      </c>
      <c r="K128" s="155">
        <v>0</v>
      </c>
      <c r="L128" s="155">
        <v>4665.22</v>
      </c>
      <c r="M128" s="155">
        <v>1395.3000000000002</v>
      </c>
      <c r="N128" s="155">
        <v>0</v>
      </c>
      <c r="O128" s="155">
        <v>0</v>
      </c>
      <c r="P128" s="155">
        <v>0</v>
      </c>
      <c r="Q128" s="155">
        <v>0</v>
      </c>
      <c r="R128" s="155">
        <v>0</v>
      </c>
      <c r="S128" s="155">
        <v>-42751.86</v>
      </c>
      <c r="T128" s="155">
        <v>0</v>
      </c>
      <c r="U128" s="155">
        <v>423186.54</v>
      </c>
    </row>
    <row r="129" spans="1:21" x14ac:dyDescent="0.25">
      <c r="A129" t="s">
        <v>139</v>
      </c>
      <c r="B129" t="s">
        <v>66</v>
      </c>
      <c r="C129" t="s">
        <v>122</v>
      </c>
      <c r="D129" s="105">
        <v>2</v>
      </c>
      <c r="E129" s="154">
        <v>42</v>
      </c>
      <c r="F129" s="155">
        <v>45.43</v>
      </c>
      <c r="G129" s="155">
        <v>0</v>
      </c>
      <c r="H129" s="155">
        <v>1.28</v>
      </c>
      <c r="I129" s="155">
        <v>0</v>
      </c>
      <c r="J129" s="155">
        <v>0</v>
      </c>
      <c r="K129" s="155">
        <v>0</v>
      </c>
      <c r="L129" s="155">
        <v>0</v>
      </c>
      <c r="M129" s="155">
        <v>0.01</v>
      </c>
      <c r="N129" s="155">
        <v>0</v>
      </c>
      <c r="O129" s="155">
        <v>0</v>
      </c>
      <c r="P129" s="155">
        <v>0</v>
      </c>
      <c r="Q129" s="155">
        <v>0</v>
      </c>
      <c r="R129" s="155">
        <v>0</v>
      </c>
      <c r="S129" s="155">
        <v>-0.82</v>
      </c>
      <c r="T129" s="155">
        <v>0</v>
      </c>
      <c r="U129" s="155">
        <v>45.9</v>
      </c>
    </row>
    <row r="130" spans="1:21" x14ac:dyDescent="0.25">
      <c r="A130" t="s">
        <v>139</v>
      </c>
      <c r="C130" t="s">
        <v>123</v>
      </c>
      <c r="D130" s="105">
        <v>5</v>
      </c>
      <c r="E130" s="154">
        <v>284721</v>
      </c>
      <c r="F130" s="155">
        <v>23735.75</v>
      </c>
      <c r="G130" s="155">
        <v>55.21</v>
      </c>
      <c r="H130" s="155">
        <v>8661.5</v>
      </c>
      <c r="I130" s="155">
        <v>0</v>
      </c>
      <c r="J130" s="155">
        <v>0</v>
      </c>
      <c r="K130" s="155">
        <v>0</v>
      </c>
      <c r="L130" s="155">
        <v>2045.83</v>
      </c>
      <c r="M130" s="155">
        <v>88.27</v>
      </c>
      <c r="N130" s="155">
        <v>0</v>
      </c>
      <c r="O130" s="155">
        <v>0</v>
      </c>
      <c r="P130" s="155">
        <v>0</v>
      </c>
      <c r="Q130" s="155">
        <v>0</v>
      </c>
      <c r="R130" s="155">
        <v>0</v>
      </c>
      <c r="S130" s="155">
        <v>-2346.1</v>
      </c>
      <c r="T130" s="155">
        <v>0</v>
      </c>
      <c r="U130" s="155">
        <v>32240.46</v>
      </c>
    </row>
    <row r="131" spans="1:21" x14ac:dyDescent="0.25">
      <c r="A131" t="s">
        <v>139</v>
      </c>
      <c r="C131" t="s">
        <v>120</v>
      </c>
      <c r="D131" s="105">
        <v>0</v>
      </c>
      <c r="E131" s="154">
        <v>1059</v>
      </c>
      <c r="F131" s="155">
        <v>306.32</v>
      </c>
      <c r="G131" s="155">
        <v>0</v>
      </c>
      <c r="H131" s="155">
        <v>31.75</v>
      </c>
      <c r="I131" s="155">
        <v>0</v>
      </c>
      <c r="J131" s="155">
        <v>0</v>
      </c>
      <c r="K131" s="155">
        <v>0</v>
      </c>
      <c r="L131" s="155">
        <v>0</v>
      </c>
      <c r="M131" s="155">
        <v>0.09</v>
      </c>
      <c r="N131" s="155">
        <v>0</v>
      </c>
      <c r="O131" s="155">
        <v>0</v>
      </c>
      <c r="P131" s="155">
        <v>0</v>
      </c>
      <c r="Q131" s="155">
        <v>0</v>
      </c>
      <c r="R131" s="155">
        <v>0</v>
      </c>
      <c r="S131" s="155">
        <v>0</v>
      </c>
      <c r="T131" s="155">
        <v>0</v>
      </c>
      <c r="U131" s="155">
        <v>338.15999999999997</v>
      </c>
    </row>
    <row r="132" spans="1:21" x14ac:dyDescent="0.25">
      <c r="A132" t="s">
        <v>139</v>
      </c>
      <c r="C132" t="s">
        <v>125</v>
      </c>
      <c r="D132" s="105">
        <v>3</v>
      </c>
      <c r="E132" s="154">
        <v>2050389</v>
      </c>
      <c r="F132" s="155">
        <v>107074.73</v>
      </c>
      <c r="G132" s="155">
        <v>0</v>
      </c>
      <c r="H132" s="155">
        <v>58070.01</v>
      </c>
      <c r="I132" s="155">
        <v>0</v>
      </c>
      <c r="J132" s="155">
        <v>0</v>
      </c>
      <c r="K132" s="155">
        <v>0</v>
      </c>
      <c r="L132" s="155">
        <v>6905.05</v>
      </c>
      <c r="M132" s="155">
        <v>328.06</v>
      </c>
      <c r="N132" s="155">
        <v>0</v>
      </c>
      <c r="O132" s="155">
        <v>0</v>
      </c>
      <c r="P132" s="155">
        <v>0</v>
      </c>
      <c r="Q132" s="155">
        <v>0</v>
      </c>
      <c r="R132" s="155">
        <v>0</v>
      </c>
      <c r="S132" s="155">
        <v>-11174.62</v>
      </c>
      <c r="T132" s="155">
        <v>0</v>
      </c>
      <c r="U132" s="155">
        <v>161203.22999999998</v>
      </c>
    </row>
    <row r="133" spans="1:21" x14ac:dyDescent="0.25">
      <c r="A133" t="s">
        <v>139</v>
      </c>
      <c r="C133" t="s">
        <v>153</v>
      </c>
      <c r="D133" s="105">
        <v>1</v>
      </c>
      <c r="E133" s="154">
        <v>2036000</v>
      </c>
      <c r="F133" s="155">
        <v>90456.02</v>
      </c>
      <c r="G133" s="155">
        <v>0</v>
      </c>
      <c r="H133" s="155">
        <v>54961.82</v>
      </c>
      <c r="I133" s="155">
        <v>0</v>
      </c>
      <c r="J133" s="155">
        <v>0</v>
      </c>
      <c r="K133" s="155">
        <v>0</v>
      </c>
      <c r="L133" s="155">
        <v>0</v>
      </c>
      <c r="M133" s="155">
        <v>325.76</v>
      </c>
      <c r="N133" s="155">
        <v>0</v>
      </c>
      <c r="O133" s="155">
        <v>0</v>
      </c>
      <c r="P133" s="155">
        <v>0</v>
      </c>
      <c r="Q133" s="155">
        <v>0</v>
      </c>
      <c r="R133" s="155">
        <v>0</v>
      </c>
      <c r="S133" s="155">
        <v>-11096.2</v>
      </c>
      <c r="T133" s="155">
        <v>0</v>
      </c>
      <c r="U133" s="155">
        <v>134647.4</v>
      </c>
    </row>
    <row r="134" spans="1:21" x14ac:dyDescent="0.25">
      <c r="A134" t="s">
        <v>139</v>
      </c>
      <c r="B134" t="s">
        <v>176</v>
      </c>
      <c r="C134"/>
      <c r="D134" s="105">
        <v>11</v>
      </c>
      <c r="E134" s="154">
        <v>4372211</v>
      </c>
      <c r="F134" s="155">
        <v>221618.25</v>
      </c>
      <c r="G134" s="155">
        <v>55.21</v>
      </c>
      <c r="H134" s="155">
        <v>121726.36000000002</v>
      </c>
      <c r="I134" s="155">
        <v>0</v>
      </c>
      <c r="J134" s="155">
        <v>0</v>
      </c>
      <c r="K134" s="155">
        <v>0</v>
      </c>
      <c r="L134" s="155">
        <v>8950.880000000001</v>
      </c>
      <c r="M134" s="155">
        <v>742.19</v>
      </c>
      <c r="N134" s="155">
        <v>0</v>
      </c>
      <c r="O134" s="155">
        <v>0</v>
      </c>
      <c r="P134" s="155">
        <v>0</v>
      </c>
      <c r="Q134" s="155">
        <v>0</v>
      </c>
      <c r="R134" s="155">
        <v>0</v>
      </c>
      <c r="S134" s="155">
        <v>-24617.74</v>
      </c>
      <c r="T134" s="155">
        <v>0</v>
      </c>
      <c r="U134" s="155">
        <v>328475.15000000002</v>
      </c>
    </row>
    <row r="135" spans="1:21" x14ac:dyDescent="0.25">
      <c r="A135" t="s">
        <v>139</v>
      </c>
      <c r="B135" t="s">
        <v>143</v>
      </c>
      <c r="C135" t="s">
        <v>122</v>
      </c>
      <c r="D135" s="105">
        <v>11</v>
      </c>
      <c r="E135" s="154">
        <v>1531</v>
      </c>
      <c r="F135" s="155">
        <v>403.26</v>
      </c>
      <c r="G135" s="155">
        <v>0</v>
      </c>
      <c r="H135" s="155">
        <v>46.57</v>
      </c>
      <c r="I135" s="155">
        <v>0</v>
      </c>
      <c r="J135" s="155">
        <v>0</v>
      </c>
      <c r="K135" s="155">
        <v>0</v>
      </c>
      <c r="L135" s="155">
        <v>0</v>
      </c>
      <c r="M135" s="155">
        <v>0.47</v>
      </c>
      <c r="N135" s="155">
        <v>0</v>
      </c>
      <c r="O135" s="155">
        <v>0</v>
      </c>
      <c r="P135" s="155">
        <v>0</v>
      </c>
      <c r="Q135" s="155">
        <v>0</v>
      </c>
      <c r="R135" s="155">
        <v>0</v>
      </c>
      <c r="S135" s="155">
        <v>-29.73</v>
      </c>
      <c r="T135" s="155">
        <v>0</v>
      </c>
      <c r="U135" s="155">
        <v>420.57</v>
      </c>
    </row>
    <row r="136" spans="1:21" x14ac:dyDescent="0.25">
      <c r="A136" t="s">
        <v>139</v>
      </c>
      <c r="C136" t="s">
        <v>124</v>
      </c>
      <c r="D136" s="105">
        <v>1</v>
      </c>
      <c r="E136" s="154">
        <v>400</v>
      </c>
      <c r="F136" s="155">
        <v>65.069999999999993</v>
      </c>
      <c r="G136" s="155">
        <v>0</v>
      </c>
      <c r="H136" s="155">
        <v>12.17</v>
      </c>
      <c r="I136" s="155">
        <v>0</v>
      </c>
      <c r="J136" s="155">
        <v>0</v>
      </c>
      <c r="K136" s="155">
        <v>0</v>
      </c>
      <c r="L136" s="155">
        <v>0</v>
      </c>
      <c r="M136" s="155">
        <v>0.04</v>
      </c>
      <c r="N136" s="155">
        <v>0</v>
      </c>
      <c r="O136" s="155">
        <v>0</v>
      </c>
      <c r="P136" s="155">
        <v>0</v>
      </c>
      <c r="Q136" s="155">
        <v>0</v>
      </c>
      <c r="R136" s="155">
        <v>0</v>
      </c>
      <c r="S136" s="155">
        <v>-11.71</v>
      </c>
      <c r="T136" s="155">
        <v>0</v>
      </c>
      <c r="U136" s="155">
        <v>65.569999999999993</v>
      </c>
    </row>
    <row r="137" spans="1:21" x14ac:dyDescent="0.25">
      <c r="A137" t="s">
        <v>139</v>
      </c>
      <c r="C137" t="s">
        <v>120</v>
      </c>
      <c r="D137" s="105">
        <v>1</v>
      </c>
      <c r="E137" s="154">
        <v>205</v>
      </c>
      <c r="F137" s="155">
        <v>52.8</v>
      </c>
      <c r="G137" s="155">
        <v>0</v>
      </c>
      <c r="H137" s="155">
        <v>6.22</v>
      </c>
      <c r="I137" s="155">
        <v>0</v>
      </c>
      <c r="J137" s="155">
        <v>0</v>
      </c>
      <c r="K137" s="155">
        <v>0</v>
      </c>
      <c r="L137" s="155">
        <v>0</v>
      </c>
      <c r="M137" s="155">
        <v>0.03</v>
      </c>
      <c r="N137" s="155">
        <v>0</v>
      </c>
      <c r="O137" s="155">
        <v>0</v>
      </c>
      <c r="P137" s="155">
        <v>0</v>
      </c>
      <c r="Q137" s="155">
        <v>0</v>
      </c>
      <c r="R137" s="155">
        <v>0</v>
      </c>
      <c r="S137" s="155">
        <v>0</v>
      </c>
      <c r="T137" s="155">
        <v>0</v>
      </c>
      <c r="U137" s="155">
        <v>59.05</v>
      </c>
    </row>
    <row r="138" spans="1:21" x14ac:dyDescent="0.25">
      <c r="A138" t="s">
        <v>139</v>
      </c>
      <c r="C138" t="s">
        <v>126</v>
      </c>
      <c r="D138" s="105">
        <v>0</v>
      </c>
      <c r="E138" s="154">
        <v>64599</v>
      </c>
      <c r="F138" s="155">
        <v>5506.1</v>
      </c>
      <c r="G138" s="155">
        <v>0</v>
      </c>
      <c r="H138" s="155">
        <v>1774.41</v>
      </c>
      <c r="I138" s="155">
        <v>0</v>
      </c>
      <c r="J138" s="155">
        <v>0</v>
      </c>
      <c r="K138" s="155">
        <v>0</v>
      </c>
      <c r="L138" s="155">
        <v>1032.1600000000001</v>
      </c>
      <c r="M138" s="155">
        <v>5.81</v>
      </c>
      <c r="N138" s="155">
        <v>0</v>
      </c>
      <c r="O138" s="155">
        <v>0</v>
      </c>
      <c r="P138" s="155">
        <v>0</v>
      </c>
      <c r="Q138" s="155">
        <v>0</v>
      </c>
      <c r="R138" s="155">
        <v>0</v>
      </c>
      <c r="S138" s="155">
        <v>-1467.7</v>
      </c>
      <c r="T138" s="155">
        <v>0</v>
      </c>
      <c r="U138" s="155">
        <v>6850.78</v>
      </c>
    </row>
    <row r="139" spans="1:21" x14ac:dyDescent="0.25">
      <c r="A139" t="s">
        <v>139</v>
      </c>
      <c r="B139" t="s">
        <v>177</v>
      </c>
      <c r="C139"/>
      <c r="D139" s="105">
        <v>13</v>
      </c>
      <c r="E139" s="154">
        <v>66735</v>
      </c>
      <c r="F139" s="155">
        <v>6027.2300000000005</v>
      </c>
      <c r="G139" s="155">
        <v>0</v>
      </c>
      <c r="H139" s="155">
        <v>1839.3700000000001</v>
      </c>
      <c r="I139" s="155">
        <v>0</v>
      </c>
      <c r="J139" s="155">
        <v>0</v>
      </c>
      <c r="K139" s="155">
        <v>0</v>
      </c>
      <c r="L139" s="155">
        <v>1032.1600000000001</v>
      </c>
      <c r="M139" s="155">
        <v>6.35</v>
      </c>
      <c r="N139" s="155">
        <v>0</v>
      </c>
      <c r="O139" s="155">
        <v>0</v>
      </c>
      <c r="P139" s="155">
        <v>0</v>
      </c>
      <c r="Q139" s="155">
        <v>0</v>
      </c>
      <c r="R139" s="155">
        <v>0</v>
      </c>
      <c r="S139" s="155">
        <v>-1509.14</v>
      </c>
      <c r="T139" s="155">
        <v>0</v>
      </c>
      <c r="U139" s="155">
        <v>7395.97</v>
      </c>
    </row>
    <row r="140" spans="1:21" x14ac:dyDescent="0.25">
      <c r="A140" t="s">
        <v>139</v>
      </c>
      <c r="B140" t="s">
        <v>127</v>
      </c>
      <c r="C140" t="s">
        <v>122</v>
      </c>
      <c r="D140" s="105">
        <v>69</v>
      </c>
      <c r="E140" s="154">
        <v>108513</v>
      </c>
      <c r="F140" s="155">
        <v>12004.64</v>
      </c>
      <c r="G140" s="155">
        <v>0</v>
      </c>
      <c r="H140" s="155">
        <v>3301.06</v>
      </c>
      <c r="I140" s="155">
        <v>0</v>
      </c>
      <c r="J140" s="155">
        <v>0</v>
      </c>
      <c r="K140" s="155">
        <v>0</v>
      </c>
      <c r="L140" s="155">
        <v>0</v>
      </c>
      <c r="M140" s="155">
        <v>33.629999999999995</v>
      </c>
      <c r="N140" s="155">
        <v>0</v>
      </c>
      <c r="O140" s="155">
        <v>0</v>
      </c>
      <c r="P140" s="155">
        <v>0</v>
      </c>
      <c r="Q140" s="155">
        <v>0</v>
      </c>
      <c r="R140" s="155">
        <v>0</v>
      </c>
      <c r="S140" s="155">
        <v>-2107.33</v>
      </c>
      <c r="T140" s="155">
        <v>0</v>
      </c>
      <c r="U140" s="155">
        <v>13231.999999999998</v>
      </c>
    </row>
    <row r="141" spans="1:21" x14ac:dyDescent="0.25">
      <c r="A141" t="s">
        <v>139</v>
      </c>
      <c r="C141" t="s">
        <v>123</v>
      </c>
      <c r="D141" s="105">
        <v>7</v>
      </c>
      <c r="E141" s="154">
        <v>102144</v>
      </c>
      <c r="F141" s="155">
        <v>8809.98</v>
      </c>
      <c r="G141" s="155">
        <v>0</v>
      </c>
      <c r="H141" s="155">
        <v>3107.3199999999997</v>
      </c>
      <c r="I141" s="155">
        <v>0</v>
      </c>
      <c r="J141" s="155">
        <v>0</v>
      </c>
      <c r="K141" s="155">
        <v>0</v>
      </c>
      <c r="L141" s="155">
        <v>0</v>
      </c>
      <c r="M141" s="155">
        <v>31.66</v>
      </c>
      <c r="N141" s="155">
        <v>0</v>
      </c>
      <c r="O141" s="155">
        <v>0</v>
      </c>
      <c r="P141" s="155">
        <v>0</v>
      </c>
      <c r="Q141" s="155">
        <v>0</v>
      </c>
      <c r="R141" s="155">
        <v>0</v>
      </c>
      <c r="S141" s="155">
        <v>-841.66000000000008</v>
      </c>
      <c r="T141" s="155">
        <v>0</v>
      </c>
      <c r="U141" s="155">
        <v>11107.3</v>
      </c>
    </row>
    <row r="142" spans="1:21" x14ac:dyDescent="0.25">
      <c r="A142" t="s">
        <v>139</v>
      </c>
      <c r="C142" t="s">
        <v>132</v>
      </c>
      <c r="D142" s="105">
        <v>1</v>
      </c>
      <c r="E142" s="154">
        <v>1204</v>
      </c>
      <c r="F142" s="155">
        <v>148.15</v>
      </c>
      <c r="G142" s="155">
        <v>0</v>
      </c>
      <c r="H142" s="155">
        <v>36.630000000000003</v>
      </c>
      <c r="I142" s="155">
        <v>0</v>
      </c>
      <c r="J142" s="155">
        <v>0</v>
      </c>
      <c r="K142" s="155">
        <v>0</v>
      </c>
      <c r="L142" s="155">
        <v>0</v>
      </c>
      <c r="M142" s="155">
        <v>1.44</v>
      </c>
      <c r="N142" s="155">
        <v>0</v>
      </c>
      <c r="O142" s="155">
        <v>0</v>
      </c>
      <c r="P142" s="155">
        <v>0</v>
      </c>
      <c r="Q142" s="155">
        <v>0</v>
      </c>
      <c r="R142" s="155">
        <v>0</v>
      </c>
      <c r="S142" s="155">
        <v>-5.94</v>
      </c>
      <c r="T142" s="155">
        <v>0</v>
      </c>
      <c r="U142" s="155">
        <v>180.28</v>
      </c>
    </row>
    <row r="143" spans="1:21" x14ac:dyDescent="0.25">
      <c r="A143" t="s">
        <v>139</v>
      </c>
      <c r="B143" t="s">
        <v>178</v>
      </c>
      <c r="C143"/>
      <c r="D143" s="105">
        <v>77</v>
      </c>
      <c r="E143" s="154">
        <v>211861</v>
      </c>
      <c r="F143" s="155">
        <v>20962.77</v>
      </c>
      <c r="G143" s="155">
        <v>0</v>
      </c>
      <c r="H143" s="155">
        <v>6445.0099999999993</v>
      </c>
      <c r="I143" s="155">
        <v>0</v>
      </c>
      <c r="J143" s="155">
        <v>0</v>
      </c>
      <c r="K143" s="155">
        <v>0</v>
      </c>
      <c r="L143" s="155">
        <v>0</v>
      </c>
      <c r="M143" s="155">
        <v>66.72999999999999</v>
      </c>
      <c r="N143" s="155">
        <v>0</v>
      </c>
      <c r="O143" s="155">
        <v>0</v>
      </c>
      <c r="P143" s="155">
        <v>0</v>
      </c>
      <c r="Q143" s="155">
        <v>0</v>
      </c>
      <c r="R143" s="155">
        <v>0</v>
      </c>
      <c r="S143" s="155">
        <v>-2954.93</v>
      </c>
      <c r="T143" s="155">
        <v>0</v>
      </c>
      <c r="U143" s="155">
        <v>24519.579999999998</v>
      </c>
    </row>
    <row r="144" spans="1:21" x14ac:dyDescent="0.25">
      <c r="A144" t="s">
        <v>185</v>
      </c>
      <c r="C144"/>
      <c r="D144" s="105">
        <v>4705</v>
      </c>
      <c r="E144" s="154">
        <v>14375059</v>
      </c>
      <c r="F144" s="155">
        <v>978864.02</v>
      </c>
      <c r="G144" s="155">
        <v>15175.34</v>
      </c>
      <c r="H144" s="155">
        <v>420476.74999999994</v>
      </c>
      <c r="I144" s="155">
        <v>0</v>
      </c>
      <c r="J144" s="155">
        <v>0</v>
      </c>
      <c r="K144" s="155">
        <v>0</v>
      </c>
      <c r="L144" s="155">
        <v>14648.26</v>
      </c>
      <c r="M144" s="155">
        <v>7408.2200000000012</v>
      </c>
      <c r="N144" s="155">
        <v>0</v>
      </c>
      <c r="O144" s="155">
        <v>0</v>
      </c>
      <c r="P144" s="155">
        <v>0</v>
      </c>
      <c r="Q144" s="155">
        <v>0</v>
      </c>
      <c r="R144" s="155">
        <v>-2784.85</v>
      </c>
      <c r="S144" s="155">
        <v>-133622.48000000001</v>
      </c>
      <c r="T144" s="155">
        <v>0</v>
      </c>
      <c r="U144" s="155">
        <v>1300165.2599999995</v>
      </c>
    </row>
    <row r="145" spans="1:21" x14ac:dyDescent="0.25">
      <c r="A145" t="s">
        <v>141</v>
      </c>
      <c r="C145"/>
      <c r="D145" s="105">
        <v>175659</v>
      </c>
      <c r="E145" s="154">
        <v>440624046</v>
      </c>
      <c r="F145" s="155">
        <v>44240906.329999991</v>
      </c>
      <c r="G145" s="155">
        <v>866468.74999999977</v>
      </c>
      <c r="H145" s="155">
        <v>1394960.7999999998</v>
      </c>
      <c r="I145" s="155">
        <v>42473.610000000008</v>
      </c>
      <c r="J145" s="155">
        <v>56285.049999999988</v>
      </c>
      <c r="K145" s="155">
        <v>26294.460000000003</v>
      </c>
      <c r="L145" s="155">
        <v>258360.20999999996</v>
      </c>
      <c r="M145" s="155">
        <v>7408.2200000000012</v>
      </c>
      <c r="N145" s="155">
        <v>20598.980000000007</v>
      </c>
      <c r="O145" s="155">
        <v>161659.46999999994</v>
      </c>
      <c r="P145" s="155">
        <v>36404.740000000005</v>
      </c>
      <c r="Q145" s="155">
        <v>0</v>
      </c>
      <c r="R145" s="155">
        <v>-2784.85</v>
      </c>
      <c r="S145" s="155">
        <v>-1927266.9900000009</v>
      </c>
      <c r="T145" s="155">
        <v>215845.09999999998</v>
      </c>
      <c r="U145" s="155">
        <v>45397613.879999988</v>
      </c>
    </row>
    <row r="146" spans="1:21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1" x14ac:dyDescent="0.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>
        <f>46050901.21-653287.33</f>
        <v>45397613.880000003</v>
      </c>
    </row>
    <row r="148" spans="1:21" x14ac:dyDescent="0.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>
        <f>GETPIVOTDATA(" Total Revenue",$A$3)-U147</f>
        <v>0</v>
      </c>
    </row>
    <row r="149" spans="1:21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1" x14ac:dyDescent="0.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1" x14ac:dyDescent="0.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1" x14ac:dyDescent="0.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1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1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1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1" x14ac:dyDescent="0.25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1" x14ac:dyDescent="0.25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1" x14ac:dyDescent="0.25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1" x14ac:dyDescent="0.25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1" x14ac:dyDescent="0.25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3:20" x14ac:dyDescent="0.25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3:20" x14ac:dyDescent="0.25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3:20" x14ac:dyDescent="0.25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3:20" x14ac:dyDescent="0.25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3:20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3:20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3:20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3:20" x14ac:dyDescent="0.25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3:20" x14ac:dyDescent="0.25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3:20" x14ac:dyDescent="0.25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3:20" x14ac:dyDescent="0.25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3:20" x14ac:dyDescent="0.25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3:20" x14ac:dyDescent="0.25"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3:20" x14ac:dyDescent="0.25"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3:20" x14ac:dyDescent="0.25"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3:20" x14ac:dyDescent="0.25"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3:20" x14ac:dyDescent="0.25"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3:20" x14ac:dyDescent="0.25"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3:20" x14ac:dyDescent="0.25"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3:20" x14ac:dyDescent="0.25"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3:20" x14ac:dyDescent="0.25"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3:20" x14ac:dyDescent="0.25"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3:20" x14ac:dyDescent="0.25"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3:20" x14ac:dyDescent="0.25"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3:20" x14ac:dyDescent="0.25"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3:20" x14ac:dyDescent="0.25"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3:20" x14ac:dyDescent="0.25"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3:20" x14ac:dyDescent="0.25"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3:20" x14ac:dyDescent="0.25"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3:20" x14ac:dyDescent="0.25"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3:20" x14ac:dyDescent="0.25"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3:20" x14ac:dyDescent="0.25"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3:20" x14ac:dyDescent="0.25"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3:20" x14ac:dyDescent="0.25"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3:20" x14ac:dyDescent="0.25"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3:20" x14ac:dyDescent="0.25"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3:20" x14ac:dyDescent="0.25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3:20" x14ac:dyDescent="0.25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3:20" x14ac:dyDescent="0.25"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3:20" x14ac:dyDescent="0.25"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3:20" x14ac:dyDescent="0.25"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3:20" x14ac:dyDescent="0.25"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3:20" x14ac:dyDescent="0.25"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3:20" x14ac:dyDescent="0.25"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3:20" x14ac:dyDescent="0.25"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3:20" x14ac:dyDescent="0.25"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3:20" x14ac:dyDescent="0.25"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3:20" x14ac:dyDescent="0.25"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3:20" x14ac:dyDescent="0.25"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3:20" x14ac:dyDescent="0.25"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3:20" x14ac:dyDescent="0.25"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3:20" x14ac:dyDescent="0.25"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3:20" x14ac:dyDescent="0.25"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3:20" x14ac:dyDescent="0.25"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3:20" x14ac:dyDescent="0.25"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3:20" x14ac:dyDescent="0.25"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3:20" x14ac:dyDescent="0.25"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3:20" x14ac:dyDescent="0.25"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3:20" x14ac:dyDescent="0.25"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3:20" x14ac:dyDescent="0.25"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3:20" x14ac:dyDescent="0.25"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3:20" x14ac:dyDescent="0.25"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3:20" x14ac:dyDescent="0.25"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3:20" x14ac:dyDescent="0.25"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3:20" x14ac:dyDescent="0.25"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3:20" x14ac:dyDescent="0.25"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3:20" x14ac:dyDescent="0.25"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3:20" x14ac:dyDescent="0.25"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3:20" x14ac:dyDescent="0.25"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3:20" x14ac:dyDescent="0.25"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3:20" x14ac:dyDescent="0.25"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3:20" x14ac:dyDescent="0.25"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3:20" x14ac:dyDescent="0.25"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3:20" x14ac:dyDescent="0.25"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3:20" x14ac:dyDescent="0.25"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3:20" x14ac:dyDescent="0.25"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3:20" x14ac:dyDescent="0.25"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3:20" x14ac:dyDescent="0.25"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3:20" x14ac:dyDescent="0.25"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3:20" x14ac:dyDescent="0.25"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3:20" x14ac:dyDescent="0.25"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3:20" x14ac:dyDescent="0.25"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3:20" x14ac:dyDescent="0.25"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3:20" x14ac:dyDescent="0.25"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3:20" x14ac:dyDescent="0.25"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3:20" x14ac:dyDescent="0.25"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3:20" x14ac:dyDescent="0.25"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3:20" x14ac:dyDescent="0.25"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3:20" x14ac:dyDescent="0.25"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3:20" x14ac:dyDescent="0.25"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3:20" x14ac:dyDescent="0.25"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3:20" x14ac:dyDescent="0.25"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3:20" x14ac:dyDescent="0.25"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3:20" x14ac:dyDescent="0.25"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3:20" x14ac:dyDescent="0.25"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3:20" x14ac:dyDescent="0.25"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3:20" x14ac:dyDescent="0.25"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3:20" x14ac:dyDescent="0.25"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3:20" x14ac:dyDescent="0.25"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3:20" x14ac:dyDescent="0.25"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3:20" x14ac:dyDescent="0.25"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3:20" x14ac:dyDescent="0.25"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3:20" x14ac:dyDescent="0.25"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3:20" x14ac:dyDescent="0.25"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3:20" x14ac:dyDescent="0.25"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3:20" x14ac:dyDescent="0.25"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3:20" x14ac:dyDescent="0.25"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3:20" x14ac:dyDescent="0.25"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3:20" x14ac:dyDescent="0.25"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3:20" x14ac:dyDescent="0.25"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3:20" x14ac:dyDescent="0.25"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3:20" x14ac:dyDescent="0.25"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3:20" x14ac:dyDescent="0.25"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3:20" x14ac:dyDescent="0.25"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3:20" x14ac:dyDescent="0.25"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3:20" x14ac:dyDescent="0.25"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3:20" x14ac:dyDescent="0.25"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3:20" x14ac:dyDescent="0.25"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3:20" x14ac:dyDescent="0.25"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3:20" x14ac:dyDescent="0.25"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3:20" x14ac:dyDescent="0.25"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3:20" x14ac:dyDescent="0.25"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3:20" x14ac:dyDescent="0.25"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3:20" x14ac:dyDescent="0.25"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3:20" x14ac:dyDescent="0.25"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3:20" x14ac:dyDescent="0.25"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3:20" x14ac:dyDescent="0.25"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3:20" x14ac:dyDescent="0.25"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3:20" x14ac:dyDescent="0.25"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3:20" x14ac:dyDescent="0.25"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3:20" x14ac:dyDescent="0.25"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3:20" x14ac:dyDescent="0.25"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3:20" x14ac:dyDescent="0.25"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3:20" x14ac:dyDescent="0.25"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3:20" x14ac:dyDescent="0.25"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3:20" x14ac:dyDescent="0.25"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3:20" x14ac:dyDescent="0.25"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3:20" x14ac:dyDescent="0.25"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3:20" x14ac:dyDescent="0.25"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3:20" x14ac:dyDescent="0.25"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3:20" x14ac:dyDescent="0.25"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3:20" x14ac:dyDescent="0.25"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3:20" x14ac:dyDescent="0.25"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3:20" x14ac:dyDescent="0.25"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3:20" x14ac:dyDescent="0.25"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3:20" x14ac:dyDescent="0.25"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3:20" x14ac:dyDescent="0.25"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3:20" x14ac:dyDescent="0.25"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3:20" x14ac:dyDescent="0.25"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3:20" x14ac:dyDescent="0.25"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3:20" x14ac:dyDescent="0.25"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3:20" x14ac:dyDescent="0.25"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3:20" x14ac:dyDescent="0.25"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3:20" x14ac:dyDescent="0.25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3:20" x14ac:dyDescent="0.25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3:20" x14ac:dyDescent="0.25"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3:20" x14ac:dyDescent="0.25"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3:20" x14ac:dyDescent="0.25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3:20" x14ac:dyDescent="0.25"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3:20" x14ac:dyDescent="0.25"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3:20" x14ac:dyDescent="0.25"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3:20" x14ac:dyDescent="0.25"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3:20" x14ac:dyDescent="0.25"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3:20" x14ac:dyDescent="0.25"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3:20" x14ac:dyDescent="0.25"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3:20" x14ac:dyDescent="0.25"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3:20" x14ac:dyDescent="0.25"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3:20" x14ac:dyDescent="0.25"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3:20" x14ac:dyDescent="0.25"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3:20" x14ac:dyDescent="0.25"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3:20" x14ac:dyDescent="0.25"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3:20" x14ac:dyDescent="0.25"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3:20" x14ac:dyDescent="0.25"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3:20" x14ac:dyDescent="0.25"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3:20" x14ac:dyDescent="0.25"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3:20" x14ac:dyDescent="0.25"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3:20" x14ac:dyDescent="0.25"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3:20" x14ac:dyDescent="0.25"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3:20" x14ac:dyDescent="0.25"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3:20" x14ac:dyDescent="0.25"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3:20" x14ac:dyDescent="0.25"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3:20" x14ac:dyDescent="0.25"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3:20" x14ac:dyDescent="0.25"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3:20" x14ac:dyDescent="0.25"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3:20" x14ac:dyDescent="0.25"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3:20" x14ac:dyDescent="0.25"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3:20" x14ac:dyDescent="0.25"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3:20" x14ac:dyDescent="0.25"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3:20" x14ac:dyDescent="0.25"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3:20" x14ac:dyDescent="0.25"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3:20" x14ac:dyDescent="0.25"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3:20" x14ac:dyDescent="0.25"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3:20" x14ac:dyDescent="0.25"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3:20" x14ac:dyDescent="0.25"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3:20" x14ac:dyDescent="0.25"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3:20" x14ac:dyDescent="0.25"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3:20" x14ac:dyDescent="0.25"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3:20" x14ac:dyDescent="0.25"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3:20" x14ac:dyDescent="0.25"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3:20" x14ac:dyDescent="0.25"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3:20" x14ac:dyDescent="0.25"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3:20" x14ac:dyDescent="0.25"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3:20" x14ac:dyDescent="0.25"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3:20" x14ac:dyDescent="0.25"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3:20" x14ac:dyDescent="0.25"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3:20" x14ac:dyDescent="0.25"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3:20" x14ac:dyDescent="0.25"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3:20" x14ac:dyDescent="0.25"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3:20" x14ac:dyDescent="0.25"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3:20" x14ac:dyDescent="0.25"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</sheetData>
  <pageMargins left="0.25" right="0.25" top="0.75" bottom="0.5" header="0.25" footer="0.25"/>
  <pageSetup scale="65" fitToWidth="0" fitToHeight="0" orientation="landscape" r:id="rId2"/>
  <headerFooter>
    <oddHeader>&amp;CElectric Revenue Summary by Rate
Electric by State
August 31, 2019</oddHeader>
    <oddFooter>&amp;L&amp;D &amp;T
Prepared by Samantha Williamson&amp;R&amp;F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24"/>
  <sheetViews>
    <sheetView tabSelected="1" topLeftCell="E1" zoomScaleNormal="100" workbookViewId="0">
      <selection activeCell="A3" sqref="A3:O3"/>
    </sheetView>
  </sheetViews>
  <sheetFormatPr defaultColWidth="9.140625" defaultRowHeight="12.75" x14ac:dyDescent="0.2"/>
  <cols>
    <col min="1" max="1" width="10.28515625" style="1" customWidth="1"/>
    <col min="2" max="3" width="12.85546875" style="40" bestFit="1" customWidth="1"/>
    <col min="4" max="4" width="15.7109375" style="40" bestFit="1" customWidth="1"/>
    <col min="5" max="5" width="10.28515625" style="42" customWidth="1"/>
    <col min="6" max="6" width="2.7109375" style="42" customWidth="1"/>
    <col min="7" max="7" width="11.7109375" style="40" customWidth="1"/>
    <col min="8" max="8" width="13.28515625" style="40" bestFit="1" customWidth="1"/>
    <col min="9" max="9" width="12.85546875" style="40" bestFit="1" customWidth="1"/>
    <col min="10" max="10" width="15.7109375" style="40" bestFit="1" customWidth="1"/>
    <col min="11" max="11" width="8.85546875" style="42" customWidth="1"/>
    <col min="12" max="12" width="2.7109375" style="42" customWidth="1"/>
    <col min="13" max="13" width="10.42578125" style="1" customWidth="1"/>
    <col min="14" max="14" width="13.28515625" style="1" customWidth="1"/>
    <col min="15" max="15" width="11.7109375" style="1" customWidth="1"/>
    <col min="16" max="16" width="15.7109375" style="1" customWidth="1"/>
    <col min="17" max="16384" width="9.140625" style="1"/>
  </cols>
  <sheetData>
    <row r="1" spans="1:15" x14ac:dyDescent="0.2">
      <c r="O1" s="158" t="s">
        <v>187</v>
      </c>
    </row>
    <row r="2" spans="1:15" x14ac:dyDescent="0.2">
      <c r="O2" s="158" t="s">
        <v>186</v>
      </c>
    </row>
    <row r="3" spans="1:15" x14ac:dyDescent="0.2">
      <c r="A3" s="162" t="s">
        <v>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x14ac:dyDescent="0.2">
      <c r="A4" s="163" t="s">
        <v>157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5" x14ac:dyDescent="0.2">
      <c r="A5" s="52" t="s">
        <v>142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x14ac:dyDescent="0.2">
      <c r="A6" s="165" t="s">
        <v>2</v>
      </c>
      <c r="B6" s="165"/>
      <c r="C6" s="165"/>
      <c r="D6" s="165"/>
      <c r="E6" s="165"/>
      <c r="F6" s="52"/>
      <c r="G6" s="165" t="s">
        <v>3</v>
      </c>
      <c r="H6" s="165"/>
      <c r="I6" s="165"/>
      <c r="J6" s="165"/>
      <c r="K6" s="165"/>
      <c r="L6" s="52"/>
      <c r="M6" s="52"/>
      <c r="N6" s="52"/>
      <c r="O6" s="52"/>
    </row>
    <row r="7" spans="1:15" ht="12.75" customHeight="1" x14ac:dyDescent="0.2">
      <c r="A7" s="166" t="s">
        <v>156</v>
      </c>
      <c r="B7" s="167"/>
      <c r="C7" s="167"/>
      <c r="D7" s="167"/>
      <c r="E7" s="168"/>
      <c r="F7" s="2"/>
      <c r="G7" s="166" t="s">
        <v>157</v>
      </c>
      <c r="H7" s="167"/>
      <c r="I7" s="167"/>
      <c r="J7" s="167"/>
      <c r="K7" s="168"/>
      <c r="L7" s="2"/>
      <c r="M7" s="169" t="s">
        <v>4</v>
      </c>
      <c r="N7" s="170"/>
      <c r="O7" s="171"/>
    </row>
    <row r="8" spans="1:15" x14ac:dyDescent="0.2">
      <c r="A8" s="3" t="s">
        <v>5</v>
      </c>
      <c r="B8" s="4"/>
      <c r="C8" s="4"/>
      <c r="D8" s="5">
        <v>465738000</v>
      </c>
      <c r="E8" s="6"/>
      <c r="F8" s="7"/>
      <c r="G8" s="3" t="s">
        <v>5</v>
      </c>
      <c r="H8" s="4"/>
      <c r="I8" s="4"/>
      <c r="J8" s="5">
        <v>486701000</v>
      </c>
      <c r="K8" s="6"/>
      <c r="L8" s="7"/>
      <c r="M8" s="8"/>
      <c r="N8" s="8"/>
      <c r="O8" s="9"/>
    </row>
    <row r="9" spans="1:15" x14ac:dyDescent="0.2">
      <c r="A9" s="3" t="s">
        <v>6</v>
      </c>
      <c r="B9" s="4"/>
      <c r="C9" s="4"/>
      <c r="D9" s="5">
        <v>-25991166</v>
      </c>
      <c r="E9" s="6"/>
      <c r="F9" s="7"/>
      <c r="G9" s="3" t="s">
        <v>6</v>
      </c>
      <c r="H9" s="4"/>
      <c r="I9" s="4"/>
      <c r="J9" s="5">
        <v>-27397680</v>
      </c>
      <c r="K9" s="6"/>
      <c r="L9" s="7"/>
      <c r="M9" s="8"/>
      <c r="N9" s="8"/>
      <c r="O9" s="9"/>
    </row>
    <row r="10" spans="1:15" x14ac:dyDescent="0.2">
      <c r="A10" s="3" t="s">
        <v>7</v>
      </c>
      <c r="B10" s="4"/>
      <c r="C10" s="4"/>
      <c r="D10" s="5">
        <v>439746834</v>
      </c>
      <c r="E10" s="6"/>
      <c r="F10" s="7"/>
      <c r="G10" s="3" t="s">
        <v>7</v>
      </c>
      <c r="H10" s="4"/>
      <c r="I10" s="4"/>
      <c r="J10" s="5">
        <v>459303320</v>
      </c>
      <c r="K10" s="6"/>
      <c r="L10" s="7"/>
      <c r="M10" s="8"/>
      <c r="N10" s="8"/>
      <c r="O10" s="9"/>
    </row>
    <row r="11" spans="1:15" x14ac:dyDescent="0.2">
      <c r="A11" s="3" t="s">
        <v>8</v>
      </c>
      <c r="B11" s="4"/>
      <c r="C11" s="4"/>
      <c r="D11" s="4">
        <v>-27352253</v>
      </c>
      <c r="E11" s="6"/>
      <c r="F11" s="7"/>
      <c r="G11" s="3" t="s">
        <v>8</v>
      </c>
      <c r="H11" s="4"/>
      <c r="I11" s="4"/>
      <c r="J11" s="4">
        <v>-30130298</v>
      </c>
      <c r="K11" s="6"/>
      <c r="L11" s="7"/>
      <c r="M11" s="8"/>
      <c r="N11" s="8"/>
      <c r="O11" s="9"/>
    </row>
    <row r="12" spans="1:15" x14ac:dyDescent="0.2">
      <c r="A12" s="3" t="s">
        <v>9</v>
      </c>
      <c r="B12" s="4"/>
      <c r="C12" s="4"/>
      <c r="D12" s="4">
        <v>0</v>
      </c>
      <c r="E12" s="6"/>
      <c r="F12" s="7"/>
      <c r="G12" s="10" t="s">
        <v>9</v>
      </c>
      <c r="H12" s="4"/>
      <c r="I12" s="4"/>
      <c r="J12" s="4">
        <v>0</v>
      </c>
      <c r="K12" s="6"/>
      <c r="L12" s="7"/>
      <c r="M12" s="8"/>
      <c r="N12" s="8"/>
      <c r="O12" s="9"/>
    </row>
    <row r="13" spans="1:15" x14ac:dyDescent="0.2">
      <c r="A13" s="3" t="s">
        <v>10</v>
      </c>
      <c r="B13" s="4"/>
      <c r="C13" s="4"/>
      <c r="D13" s="5">
        <v>404333747</v>
      </c>
      <c r="E13" s="6"/>
      <c r="F13" s="7"/>
      <c r="G13" s="3" t="s">
        <v>10</v>
      </c>
      <c r="H13" s="4"/>
      <c r="I13" s="4"/>
      <c r="J13" s="5">
        <v>413226366</v>
      </c>
      <c r="K13" s="6"/>
      <c r="L13" s="7"/>
      <c r="M13" s="8"/>
      <c r="N13" s="8"/>
      <c r="O13" s="9"/>
    </row>
    <row r="14" spans="1:15" x14ac:dyDescent="0.2">
      <c r="A14" s="3" t="s">
        <v>144</v>
      </c>
      <c r="B14" s="4"/>
      <c r="C14" s="4"/>
      <c r="D14" s="5">
        <v>127548845</v>
      </c>
      <c r="E14" s="6"/>
      <c r="F14" s="7"/>
      <c r="G14" s="54" t="s">
        <v>144</v>
      </c>
      <c r="H14" s="4"/>
      <c r="I14" s="4"/>
      <c r="J14" s="5">
        <v>104358840</v>
      </c>
      <c r="K14" s="6"/>
      <c r="L14" s="7"/>
      <c r="M14" s="8"/>
      <c r="N14" s="8"/>
      <c r="O14" s="9"/>
    </row>
    <row r="15" spans="1:15" x14ac:dyDescent="0.2">
      <c r="A15" s="3" t="s">
        <v>11</v>
      </c>
      <c r="B15" s="4"/>
      <c r="C15" s="4"/>
      <c r="D15" s="5">
        <v>84136260</v>
      </c>
      <c r="E15" s="6"/>
      <c r="F15" s="7"/>
      <c r="G15" s="3" t="s">
        <v>11</v>
      </c>
      <c r="H15" s="4"/>
      <c r="I15" s="4"/>
      <c r="J15" s="5">
        <v>85762409</v>
      </c>
      <c r="K15" s="6"/>
      <c r="L15" s="7"/>
      <c r="M15" s="8"/>
      <c r="N15" s="8"/>
      <c r="O15" s="9"/>
    </row>
    <row r="16" spans="1:15" x14ac:dyDescent="0.2">
      <c r="A16" s="3" t="s">
        <v>154</v>
      </c>
      <c r="B16" s="4"/>
      <c r="C16" s="4"/>
      <c r="D16" s="11">
        <v>85457880</v>
      </c>
      <c r="E16" s="6"/>
      <c r="F16" s="7"/>
      <c r="G16" s="54" t="s">
        <v>154</v>
      </c>
      <c r="H16" s="4"/>
      <c r="I16" s="4"/>
      <c r="J16" s="11">
        <v>84136260</v>
      </c>
      <c r="K16" s="6"/>
      <c r="L16" s="7"/>
      <c r="M16" s="8"/>
      <c r="N16" s="8"/>
      <c r="O16" s="9"/>
    </row>
    <row r="17" spans="1:24" x14ac:dyDescent="0.2">
      <c r="A17" s="12"/>
      <c r="B17" s="12"/>
      <c r="C17" s="12"/>
      <c r="D17" s="12"/>
      <c r="E17" s="6"/>
      <c r="F17" s="7"/>
      <c r="G17" s="12"/>
      <c r="H17" s="12"/>
      <c r="I17" s="12"/>
      <c r="J17" s="12"/>
      <c r="K17" s="6"/>
      <c r="L17" s="7"/>
      <c r="M17" s="8"/>
      <c r="N17" s="8"/>
      <c r="O17" s="9"/>
    </row>
    <row r="18" spans="1:24" ht="13.5" thickBot="1" x14ac:dyDescent="0.25">
      <c r="A18" s="13" t="s">
        <v>12</v>
      </c>
      <c r="B18" s="12"/>
      <c r="C18" s="12"/>
      <c r="D18" s="14">
        <v>136931298.78</v>
      </c>
      <c r="E18" s="6"/>
      <c r="F18" s="7"/>
      <c r="G18" s="13" t="s">
        <v>12</v>
      </c>
      <c r="H18" s="12"/>
      <c r="I18" s="12"/>
      <c r="J18" s="14">
        <f>J8+J9+J11-J13+J14-J15+J16-0.22</f>
        <v>118679346.78</v>
      </c>
      <c r="K18" s="6"/>
      <c r="L18" s="7"/>
      <c r="M18" s="8"/>
      <c r="N18" s="8"/>
      <c r="O18" s="9"/>
    </row>
    <row r="19" spans="1:24" ht="13.5" thickTop="1" x14ac:dyDescent="0.2">
      <c r="A19" s="15"/>
      <c r="B19" s="16"/>
      <c r="C19" s="16"/>
      <c r="D19" s="16"/>
      <c r="E19" s="17"/>
      <c r="F19" s="7"/>
      <c r="G19" s="15"/>
      <c r="H19" s="16"/>
      <c r="I19" s="16"/>
      <c r="J19" s="16"/>
      <c r="K19" s="17"/>
      <c r="L19" s="7"/>
      <c r="M19" s="18"/>
      <c r="N19" s="19"/>
      <c r="O19" s="20"/>
    </row>
    <row r="20" spans="1:24" x14ac:dyDescent="0.2">
      <c r="A20" s="12"/>
      <c r="B20" s="12"/>
      <c r="C20" s="12"/>
      <c r="D20" s="12"/>
      <c r="E20" s="6"/>
      <c r="F20" s="7"/>
      <c r="G20" s="12"/>
      <c r="H20" s="12"/>
      <c r="I20" s="12"/>
      <c r="J20" s="12"/>
      <c r="K20" s="6"/>
      <c r="L20" s="7"/>
      <c r="M20" s="8"/>
      <c r="N20" s="8"/>
      <c r="O20" s="9"/>
    </row>
    <row r="21" spans="1:24" x14ac:dyDescent="0.2">
      <c r="A21" s="159" t="s">
        <v>13</v>
      </c>
      <c r="B21" s="160"/>
      <c r="C21" s="160"/>
      <c r="D21" s="160"/>
      <c r="E21" s="161"/>
      <c r="F21" s="7"/>
      <c r="G21" s="159" t="s">
        <v>13</v>
      </c>
      <c r="H21" s="160"/>
      <c r="I21" s="160"/>
      <c r="J21" s="160"/>
      <c r="K21" s="161"/>
      <c r="L21" s="7"/>
      <c r="M21" s="159" t="s">
        <v>13</v>
      </c>
      <c r="N21" s="160"/>
      <c r="O21" s="161"/>
    </row>
    <row r="22" spans="1:24" x14ac:dyDescent="0.2">
      <c r="A22" s="21"/>
      <c r="B22" s="21"/>
      <c r="C22" s="21"/>
      <c r="D22" s="21"/>
      <c r="E22" s="22"/>
      <c r="F22" s="23"/>
      <c r="G22" s="21"/>
      <c r="H22" s="21"/>
      <c r="I22" s="21"/>
      <c r="J22" s="21"/>
      <c r="K22" s="22"/>
      <c r="L22" s="24"/>
      <c r="M22" s="8"/>
      <c r="N22" s="21"/>
      <c r="O22" s="25"/>
    </row>
    <row r="23" spans="1:24" x14ac:dyDescent="0.2">
      <c r="A23" s="26"/>
      <c r="B23" s="26"/>
      <c r="C23" s="26" t="s">
        <v>0</v>
      </c>
      <c r="D23" s="26" t="s">
        <v>14</v>
      </c>
      <c r="E23" s="27"/>
      <c r="F23" s="28"/>
      <c r="G23" s="26"/>
      <c r="H23" s="26"/>
      <c r="I23" s="26" t="s">
        <v>0</v>
      </c>
      <c r="J23" s="26" t="s">
        <v>14</v>
      </c>
      <c r="K23" s="27"/>
      <c r="L23" s="28"/>
      <c r="M23" s="8"/>
      <c r="N23" s="26"/>
      <c r="O23" s="9"/>
      <c r="X23" s="29"/>
    </row>
    <row r="24" spans="1:24" x14ac:dyDescent="0.2">
      <c r="A24" s="30"/>
      <c r="B24" s="30" t="s">
        <v>0</v>
      </c>
      <c r="C24" s="30" t="s">
        <v>15</v>
      </c>
      <c r="D24" s="30" t="s">
        <v>15</v>
      </c>
      <c r="E24" s="31" t="s">
        <v>16</v>
      </c>
      <c r="F24" s="32"/>
      <c r="G24" s="30"/>
      <c r="H24" s="30" t="s">
        <v>0</v>
      </c>
      <c r="I24" s="30" t="s">
        <v>15</v>
      </c>
      <c r="J24" s="30" t="s">
        <v>15</v>
      </c>
      <c r="K24" s="31" t="s">
        <v>16</v>
      </c>
      <c r="L24" s="32"/>
      <c r="M24" s="8"/>
      <c r="N24" s="30" t="s">
        <v>0</v>
      </c>
      <c r="O24" s="33" t="s">
        <v>14</v>
      </c>
    </row>
    <row r="25" spans="1:24" x14ac:dyDescent="0.2">
      <c r="A25" s="13" t="s">
        <v>17</v>
      </c>
      <c r="B25" s="21"/>
      <c r="C25" s="21"/>
      <c r="D25" s="21"/>
      <c r="E25" s="22"/>
      <c r="F25" s="24"/>
      <c r="G25" s="13" t="s">
        <v>17</v>
      </c>
      <c r="H25" s="21"/>
      <c r="I25" s="21"/>
      <c r="J25" s="21"/>
      <c r="K25" s="22"/>
      <c r="L25" s="24"/>
      <c r="M25" s="13" t="s">
        <v>17</v>
      </c>
      <c r="N25" s="21"/>
      <c r="O25" s="25"/>
    </row>
    <row r="26" spans="1:24" x14ac:dyDescent="0.2">
      <c r="A26" s="8"/>
      <c r="B26" s="12"/>
      <c r="C26" s="12"/>
      <c r="D26" s="12"/>
      <c r="E26" s="6"/>
      <c r="F26" s="7"/>
      <c r="G26" s="8"/>
      <c r="H26" s="12"/>
      <c r="I26" s="12"/>
      <c r="J26" s="12"/>
      <c r="K26" s="6"/>
      <c r="L26" s="7"/>
      <c r="M26" s="8"/>
      <c r="N26" s="12"/>
      <c r="O26" s="34"/>
    </row>
    <row r="27" spans="1:24" x14ac:dyDescent="0.2">
      <c r="A27" s="8" t="s">
        <v>18</v>
      </c>
      <c r="B27" s="5">
        <v>16055</v>
      </c>
      <c r="C27" s="12">
        <v>7108.1376988569491</v>
      </c>
      <c r="D27" s="12">
        <v>876.22013413809611</v>
      </c>
      <c r="E27" s="35">
        <v>0.12327</v>
      </c>
      <c r="F27" s="7"/>
      <c r="G27" s="8" t="s">
        <v>18</v>
      </c>
      <c r="H27" s="5">
        <v>16045</v>
      </c>
      <c r="I27" s="12">
        <f>H27/$H$222*$J$18</f>
        <v>5946.4349135088733</v>
      </c>
      <c r="J27" s="12">
        <f>IF(I27*K27&gt;0,I27*K27,0)</f>
        <v>734.08739007267047</v>
      </c>
      <c r="K27" s="35">
        <v>0.12345</v>
      </c>
      <c r="L27" s="7"/>
      <c r="M27" s="8" t="s">
        <v>18</v>
      </c>
      <c r="N27" s="12">
        <f t="shared" ref="N27:O30" si="0">I27-C27</f>
        <v>-1161.7027853480758</v>
      </c>
      <c r="O27" s="34">
        <f t="shared" si="0"/>
        <v>-142.13274406542564</v>
      </c>
    </row>
    <row r="28" spans="1:24" x14ac:dyDescent="0.2">
      <c r="A28" s="8" t="s">
        <v>19</v>
      </c>
      <c r="B28" s="5">
        <v>3609632</v>
      </c>
      <c r="C28" s="12">
        <v>1598116.5554780695</v>
      </c>
      <c r="D28" s="12">
        <v>196999.82779378162</v>
      </c>
      <c r="E28" s="6">
        <v>0.12327</v>
      </c>
      <c r="F28" s="7"/>
      <c r="G28" s="8" t="s">
        <v>19</v>
      </c>
      <c r="H28" s="5">
        <v>4002416</v>
      </c>
      <c r="I28" s="12">
        <f>H28/$H$222*$J$18</f>
        <v>1483334.7610337508</v>
      </c>
      <c r="J28" s="12">
        <f>IF(I28*K28&gt;0,I28*K28,0)</f>
        <v>183117.67624961655</v>
      </c>
      <c r="K28" s="6">
        <f>K27</f>
        <v>0.12345</v>
      </c>
      <c r="L28" s="7"/>
      <c r="M28" s="8" t="s">
        <v>19</v>
      </c>
      <c r="N28" s="12">
        <f>I28-C28</f>
        <v>-114781.79444431863</v>
      </c>
      <c r="O28" s="34">
        <f t="shared" si="0"/>
        <v>-13882.15154416507</v>
      </c>
    </row>
    <row r="29" spans="1:24" x14ac:dyDescent="0.2">
      <c r="A29" s="8" t="s">
        <v>20</v>
      </c>
      <c r="B29" s="5">
        <v>0</v>
      </c>
      <c r="C29" s="12">
        <v>0</v>
      </c>
      <c r="D29" s="12">
        <v>0</v>
      </c>
      <c r="E29" s="6">
        <v>0.12327</v>
      </c>
      <c r="F29" s="7"/>
      <c r="G29" s="8" t="s">
        <v>20</v>
      </c>
      <c r="H29" s="5">
        <v>0</v>
      </c>
      <c r="I29" s="12">
        <f>H29/$H$222*$J$18</f>
        <v>0</v>
      </c>
      <c r="J29" s="12">
        <f>IF(I29*K29&gt;0,I29*K29,0)</f>
        <v>0</v>
      </c>
      <c r="K29" s="6">
        <f>K27</f>
        <v>0.12345</v>
      </c>
      <c r="L29" s="7"/>
      <c r="M29" s="8" t="s">
        <v>20</v>
      </c>
      <c r="N29" s="12">
        <f t="shared" si="0"/>
        <v>0</v>
      </c>
      <c r="O29" s="34">
        <f t="shared" si="0"/>
        <v>0</v>
      </c>
    </row>
    <row r="30" spans="1:24" x14ac:dyDescent="0.2">
      <c r="A30" s="8" t="s">
        <v>21</v>
      </c>
      <c r="B30" s="36">
        <v>0</v>
      </c>
      <c r="C30" s="37">
        <v>0</v>
      </c>
      <c r="D30" s="37">
        <v>0</v>
      </c>
      <c r="E30" s="6">
        <v>0.12327</v>
      </c>
      <c r="F30" s="7"/>
      <c r="G30" s="8" t="s">
        <v>21</v>
      </c>
      <c r="H30" s="36">
        <v>0</v>
      </c>
      <c r="I30" s="37">
        <f>H30/$H$222*$J$18</f>
        <v>0</v>
      </c>
      <c r="J30" s="37">
        <f>IF(I30*K30&gt;0,I30*K30,0)</f>
        <v>0</v>
      </c>
      <c r="K30" s="6">
        <f>K27</f>
        <v>0.12345</v>
      </c>
      <c r="L30" s="7"/>
      <c r="M30" s="8" t="s">
        <v>21</v>
      </c>
      <c r="N30" s="37">
        <f t="shared" si="0"/>
        <v>0</v>
      </c>
      <c r="O30" s="38">
        <f t="shared" si="0"/>
        <v>0</v>
      </c>
    </row>
    <row r="31" spans="1:24" x14ac:dyDescent="0.2">
      <c r="A31" s="8"/>
      <c r="B31" s="12"/>
      <c r="C31" s="12"/>
      <c r="D31" s="12"/>
      <c r="E31" s="6"/>
      <c r="F31" s="7"/>
      <c r="G31" s="8"/>
      <c r="H31" s="12"/>
      <c r="I31" s="12"/>
      <c r="J31" s="12"/>
      <c r="K31" s="6"/>
      <c r="L31" s="7"/>
      <c r="M31" s="8"/>
      <c r="N31" s="12"/>
      <c r="O31" s="34"/>
    </row>
    <row r="32" spans="1:24" x14ac:dyDescent="0.2">
      <c r="A32" s="8" t="s">
        <v>22</v>
      </c>
      <c r="B32" s="12">
        <v>3625687</v>
      </c>
      <c r="C32" s="12">
        <v>1605225.6931769263</v>
      </c>
      <c r="D32" s="12">
        <v>197876.04792791972</v>
      </c>
      <c r="E32" s="6"/>
      <c r="F32" s="7"/>
      <c r="G32" s="8" t="s">
        <v>22</v>
      </c>
      <c r="H32" s="12">
        <f>SUM(H27:H31)</f>
        <v>4018461</v>
      </c>
      <c r="I32" s="12">
        <f>SUM(I27:I31)+1</f>
        <v>1489282.1959472597</v>
      </c>
      <c r="J32" s="12">
        <f>SUM(J27:J31)</f>
        <v>183851.76363968922</v>
      </c>
      <c r="K32" s="6"/>
      <c r="L32" s="7"/>
      <c r="M32" s="8" t="s">
        <v>22</v>
      </c>
      <c r="N32" s="12">
        <f>SUM(N27:N31)</f>
        <v>-115943.49722966671</v>
      </c>
      <c r="O32" s="34">
        <f>SUM(O27:O31)</f>
        <v>-14024.284288230496</v>
      </c>
    </row>
    <row r="33" spans="1:15" x14ac:dyDescent="0.2">
      <c r="A33" s="8"/>
      <c r="B33" s="12"/>
      <c r="C33" s="12"/>
      <c r="D33" s="12"/>
      <c r="E33" s="6"/>
      <c r="F33" s="7"/>
      <c r="G33" s="8"/>
      <c r="H33" s="12"/>
      <c r="I33" s="12"/>
      <c r="J33" s="12"/>
      <c r="K33" s="6"/>
      <c r="L33" s="7"/>
      <c r="M33" s="8"/>
      <c r="N33" s="12"/>
      <c r="O33" s="34"/>
    </row>
    <row r="34" spans="1:15" x14ac:dyDescent="0.2">
      <c r="A34" s="13" t="s">
        <v>23</v>
      </c>
      <c r="B34" s="12"/>
      <c r="C34" s="12"/>
      <c r="D34" s="12"/>
      <c r="E34" s="6"/>
      <c r="F34" s="7"/>
      <c r="G34" s="13" t="s">
        <v>23</v>
      </c>
      <c r="H34" s="12"/>
      <c r="I34" s="12"/>
      <c r="J34" s="12"/>
      <c r="K34" s="6"/>
      <c r="L34" s="7"/>
      <c r="M34" s="13" t="s">
        <v>23</v>
      </c>
      <c r="N34" s="12"/>
      <c r="O34" s="34"/>
    </row>
    <row r="35" spans="1:15" x14ac:dyDescent="0.2">
      <c r="A35" s="8"/>
      <c r="B35" s="12"/>
      <c r="C35" s="12"/>
      <c r="D35" s="12"/>
      <c r="E35" s="6"/>
      <c r="F35" s="7"/>
      <c r="G35" s="8"/>
      <c r="H35" s="12"/>
      <c r="I35" s="12"/>
      <c r="J35" s="12"/>
      <c r="K35" s="6"/>
      <c r="L35" s="7"/>
      <c r="M35" s="8"/>
      <c r="N35" s="12"/>
      <c r="O35" s="34"/>
    </row>
    <row r="36" spans="1:15" x14ac:dyDescent="0.2">
      <c r="A36" s="8" t="s">
        <v>24</v>
      </c>
      <c r="B36" s="5">
        <v>894409</v>
      </c>
      <c r="C36" s="12">
        <v>395987.68801600405</v>
      </c>
      <c r="D36" s="12">
        <v>39052.305792138315</v>
      </c>
      <c r="E36" s="35">
        <v>9.8619999999999999E-2</v>
      </c>
      <c r="F36" s="7"/>
      <c r="G36" s="8" t="s">
        <v>24</v>
      </c>
      <c r="H36" s="5">
        <v>981639</v>
      </c>
      <c r="I36" s="12">
        <f t="shared" ref="I36:I43" si="1">H36/$H$222*$J$18</f>
        <v>363805.07460654021</v>
      </c>
      <c r="J36" s="12">
        <f t="shared" ref="J36:J43" si="2">IF(I36*K36&gt;0,I36*K36,0)</f>
        <v>36886.196514357107</v>
      </c>
      <c r="K36" s="35">
        <v>0.10138999999999999</v>
      </c>
      <c r="L36" s="7"/>
      <c r="M36" s="8" t="s">
        <v>24</v>
      </c>
      <c r="N36" s="12">
        <f t="shared" ref="N36:O43" si="3">I36-C36</f>
        <v>-32182.61340946384</v>
      </c>
      <c r="O36" s="34">
        <f t="shared" si="3"/>
        <v>-2166.1092777812082</v>
      </c>
    </row>
    <row r="37" spans="1:15" x14ac:dyDescent="0.2">
      <c r="A37" s="8" t="s">
        <v>25</v>
      </c>
      <c r="B37" s="5">
        <v>0</v>
      </c>
      <c r="C37" s="12">
        <v>0</v>
      </c>
      <c r="D37" s="12">
        <v>0</v>
      </c>
      <c r="E37" s="39">
        <v>9.8619999999999999E-2</v>
      </c>
      <c r="F37" s="7"/>
      <c r="G37" s="8" t="s">
        <v>25</v>
      </c>
      <c r="H37" s="5">
        <v>0</v>
      </c>
      <c r="I37" s="12">
        <f t="shared" si="1"/>
        <v>0</v>
      </c>
      <c r="J37" s="12">
        <f t="shared" si="2"/>
        <v>0</v>
      </c>
      <c r="K37" s="39">
        <f>K36</f>
        <v>0.10138999999999999</v>
      </c>
      <c r="L37" s="7"/>
      <c r="M37" s="8" t="s">
        <v>25</v>
      </c>
      <c r="N37" s="12">
        <f t="shared" si="3"/>
        <v>0</v>
      </c>
      <c r="O37" s="34">
        <f t="shared" si="3"/>
        <v>0</v>
      </c>
    </row>
    <row r="38" spans="1:15" x14ac:dyDescent="0.2">
      <c r="A38" s="8" t="s">
        <v>18</v>
      </c>
      <c r="B38" s="5">
        <v>29093</v>
      </c>
      <c r="C38" s="12">
        <v>12880.538777505151</v>
      </c>
      <c r="D38" s="12">
        <v>1270.278734237558</v>
      </c>
      <c r="E38" s="6">
        <v>9.8619999999999999E-2</v>
      </c>
      <c r="F38" s="7"/>
      <c r="G38" s="8" t="s">
        <v>18</v>
      </c>
      <c r="H38" s="5">
        <v>29246</v>
      </c>
      <c r="I38" s="12">
        <f t="shared" si="1"/>
        <v>10838.855436614553</v>
      </c>
      <c r="J38" s="12">
        <f t="shared" si="2"/>
        <v>1098.9515527183494</v>
      </c>
      <c r="K38" s="6">
        <f>K36</f>
        <v>0.10138999999999999</v>
      </c>
      <c r="L38" s="7"/>
      <c r="M38" s="8" t="s">
        <v>18</v>
      </c>
      <c r="N38" s="12">
        <f t="shared" si="3"/>
        <v>-2041.6833408905986</v>
      </c>
      <c r="O38" s="34">
        <f t="shared" si="3"/>
        <v>-171.32718151920858</v>
      </c>
    </row>
    <row r="39" spans="1:15" x14ac:dyDescent="0.2">
      <c r="A39" s="8" t="s">
        <v>26</v>
      </c>
      <c r="B39" s="5">
        <v>98</v>
      </c>
      <c r="C39" s="12">
        <v>43.388196480098472</v>
      </c>
      <c r="D39" s="12">
        <v>4.2789439368673117</v>
      </c>
      <c r="E39" s="6">
        <v>9.8619999999999999E-2</v>
      </c>
      <c r="F39" s="7"/>
      <c r="G39" s="8" t="s">
        <v>26</v>
      </c>
      <c r="H39" s="5">
        <v>154</v>
      </c>
      <c r="I39" s="12">
        <f t="shared" si="1"/>
        <v>57.073915654743942</v>
      </c>
      <c r="J39" s="12">
        <f t="shared" si="2"/>
        <v>5.7867243082344881</v>
      </c>
      <c r="K39" s="6">
        <f>K36</f>
        <v>0.10138999999999999</v>
      </c>
      <c r="L39" s="7"/>
      <c r="M39" s="8" t="s">
        <v>26</v>
      </c>
      <c r="N39" s="12">
        <f t="shared" si="3"/>
        <v>13.68571917464547</v>
      </c>
      <c r="O39" s="34">
        <f t="shared" si="3"/>
        <v>1.5077803713671765</v>
      </c>
    </row>
    <row r="40" spans="1:15" x14ac:dyDescent="0.2">
      <c r="A40" s="8" t="s">
        <v>27</v>
      </c>
      <c r="B40" s="5">
        <v>0</v>
      </c>
      <c r="C40" s="12">
        <v>0</v>
      </c>
      <c r="D40" s="12">
        <v>0</v>
      </c>
      <c r="E40" s="6">
        <v>9.8619999999999999E-2</v>
      </c>
      <c r="F40" s="7"/>
      <c r="G40" s="8" t="s">
        <v>27</v>
      </c>
      <c r="H40" s="5">
        <v>0</v>
      </c>
      <c r="I40" s="12">
        <f t="shared" si="1"/>
        <v>0</v>
      </c>
      <c r="J40" s="12">
        <f t="shared" si="2"/>
        <v>0</v>
      </c>
      <c r="K40" s="6">
        <f>K36</f>
        <v>0.10138999999999999</v>
      </c>
      <c r="L40" s="7"/>
      <c r="M40" s="8" t="s">
        <v>27</v>
      </c>
      <c r="N40" s="12">
        <f t="shared" si="3"/>
        <v>0</v>
      </c>
      <c r="O40" s="34">
        <f t="shared" si="3"/>
        <v>0</v>
      </c>
    </row>
    <row r="41" spans="1:15" x14ac:dyDescent="0.2">
      <c r="A41" s="8" t="s">
        <v>28</v>
      </c>
      <c r="B41" s="5">
        <v>1487803</v>
      </c>
      <c r="C41" s="12">
        <v>658704.98864979553</v>
      </c>
      <c r="D41" s="12">
        <v>64961.485980642836</v>
      </c>
      <c r="E41" s="6">
        <v>9.8619999999999999E-2</v>
      </c>
      <c r="F41" s="7"/>
      <c r="G41" s="8" t="s">
        <v>28</v>
      </c>
      <c r="H41" s="5">
        <v>1500257</v>
      </c>
      <c r="I41" s="12">
        <f t="shared" si="1"/>
        <v>556010.00960025447</v>
      </c>
      <c r="J41" s="12">
        <f t="shared" si="2"/>
        <v>56373.854873369797</v>
      </c>
      <c r="K41" s="6">
        <f>K36</f>
        <v>0.10138999999999999</v>
      </c>
      <c r="L41" s="7"/>
      <c r="M41" s="8" t="s">
        <v>28</v>
      </c>
      <c r="N41" s="12">
        <f t="shared" si="3"/>
        <v>-102694.97904954106</v>
      </c>
      <c r="O41" s="34">
        <f t="shared" si="3"/>
        <v>-8587.6311072730387</v>
      </c>
    </row>
    <row r="42" spans="1:15" x14ac:dyDescent="0.2">
      <c r="A42" s="8" t="s">
        <v>29</v>
      </c>
      <c r="B42" s="5">
        <v>0</v>
      </c>
      <c r="C42" s="12">
        <v>0</v>
      </c>
      <c r="D42" s="12">
        <v>0</v>
      </c>
      <c r="E42" s="6">
        <v>9.8619999999999999E-2</v>
      </c>
      <c r="F42" s="7"/>
      <c r="G42" s="8" t="s">
        <v>29</v>
      </c>
      <c r="H42" s="5">
        <v>0</v>
      </c>
      <c r="I42" s="12">
        <f t="shared" si="1"/>
        <v>0</v>
      </c>
      <c r="J42" s="12">
        <f t="shared" si="2"/>
        <v>0</v>
      </c>
      <c r="K42" s="6">
        <f>K36</f>
        <v>0.10138999999999999</v>
      </c>
      <c r="L42" s="7"/>
      <c r="M42" s="8" t="s">
        <v>29</v>
      </c>
      <c r="N42" s="12">
        <f t="shared" si="3"/>
        <v>0</v>
      </c>
      <c r="O42" s="34">
        <f t="shared" si="3"/>
        <v>0</v>
      </c>
    </row>
    <row r="43" spans="1:15" x14ac:dyDescent="0.2">
      <c r="A43" s="40" t="s">
        <v>30</v>
      </c>
      <c r="B43" s="41">
        <v>0</v>
      </c>
      <c r="C43" s="37">
        <v>0</v>
      </c>
      <c r="D43" s="37">
        <v>0</v>
      </c>
      <c r="E43" s="6">
        <v>9.8619999999999999E-2</v>
      </c>
      <c r="F43" s="7"/>
      <c r="G43" s="40" t="s">
        <v>30</v>
      </c>
      <c r="H43" s="41">
        <v>0</v>
      </c>
      <c r="I43" s="37">
        <f t="shared" si="1"/>
        <v>0</v>
      </c>
      <c r="J43" s="37">
        <f t="shared" si="2"/>
        <v>0</v>
      </c>
      <c r="K43" s="6">
        <f>K36</f>
        <v>0.10138999999999999</v>
      </c>
      <c r="L43" s="7"/>
      <c r="M43" s="1" t="s">
        <v>30</v>
      </c>
      <c r="N43" s="37">
        <f t="shared" si="3"/>
        <v>0</v>
      </c>
      <c r="O43" s="38">
        <f t="shared" si="3"/>
        <v>0</v>
      </c>
    </row>
    <row r="44" spans="1:15" x14ac:dyDescent="0.2">
      <c r="A44" s="8"/>
      <c r="B44" s="12"/>
      <c r="C44" s="12"/>
      <c r="D44" s="12"/>
      <c r="E44" s="6"/>
      <c r="F44" s="7"/>
      <c r="G44" s="8"/>
      <c r="H44" s="12"/>
      <c r="I44" s="12"/>
      <c r="J44" s="12"/>
      <c r="K44" s="6"/>
      <c r="L44" s="7"/>
      <c r="M44" s="8"/>
      <c r="N44" s="12"/>
      <c r="O44" s="34"/>
    </row>
    <row r="45" spans="1:15" x14ac:dyDescent="0.2">
      <c r="A45" s="8"/>
      <c r="B45" s="12"/>
      <c r="C45" s="12"/>
      <c r="D45" s="12"/>
      <c r="E45" s="6"/>
      <c r="F45" s="7"/>
      <c r="G45" s="8"/>
      <c r="H45" s="12"/>
      <c r="I45" s="12"/>
      <c r="J45" s="12"/>
      <c r="K45" s="6"/>
      <c r="L45" s="7"/>
      <c r="M45" s="8"/>
      <c r="N45" s="12"/>
      <c r="O45" s="34"/>
    </row>
    <row r="46" spans="1:15" x14ac:dyDescent="0.2">
      <c r="A46" s="8" t="s">
        <v>22</v>
      </c>
      <c r="B46" s="12">
        <v>2411403</v>
      </c>
      <c r="C46" s="12">
        <v>1067616.6036397847</v>
      </c>
      <c r="D46" s="12">
        <v>105288.34945095557</v>
      </c>
      <c r="E46" s="6"/>
      <c r="F46" s="7"/>
      <c r="G46" s="8" t="s">
        <v>22</v>
      </c>
      <c r="H46" s="12">
        <f>SUM(H36:H44)</f>
        <v>2511296</v>
      </c>
      <c r="I46" s="12">
        <f>SUM(I36:I44)</f>
        <v>930711.0135590639</v>
      </c>
      <c r="J46" s="12">
        <f>SUM(J36:J44)</f>
        <v>94364.78966475348</v>
      </c>
      <c r="K46" s="6"/>
      <c r="L46" s="7"/>
      <c r="M46" s="8" t="s">
        <v>22</v>
      </c>
      <c r="N46" s="12">
        <f>SUM(N36:N44)</f>
        <v>-136905.59008072084</v>
      </c>
      <c r="O46" s="34">
        <f>SUM(O36:O44)</f>
        <v>-10923.559786202088</v>
      </c>
    </row>
    <row r="47" spans="1:15" x14ac:dyDescent="0.2">
      <c r="A47" s="40"/>
      <c r="F47" s="7"/>
      <c r="L47" s="7"/>
      <c r="O47" s="34"/>
    </row>
    <row r="48" spans="1:15" x14ac:dyDescent="0.2">
      <c r="A48" s="13" t="s">
        <v>31</v>
      </c>
      <c r="B48" s="12"/>
      <c r="C48" s="12"/>
      <c r="D48" s="12"/>
      <c r="E48" s="6"/>
      <c r="F48" s="7"/>
      <c r="G48" s="13" t="s">
        <v>31</v>
      </c>
      <c r="H48" s="12"/>
      <c r="I48" s="12"/>
      <c r="J48" s="12"/>
      <c r="K48" s="6"/>
      <c r="L48" s="7"/>
      <c r="M48" s="13" t="s">
        <v>31</v>
      </c>
      <c r="N48" s="12"/>
      <c r="O48" s="34"/>
    </row>
    <row r="49" spans="1:24" x14ac:dyDescent="0.2">
      <c r="A49" s="8"/>
      <c r="B49" s="12"/>
      <c r="C49" s="12"/>
      <c r="D49" s="12"/>
      <c r="E49" s="6"/>
      <c r="F49" s="7"/>
      <c r="G49" s="8"/>
      <c r="H49" s="12"/>
      <c r="I49" s="12"/>
      <c r="J49" s="12"/>
      <c r="K49" s="6"/>
      <c r="L49" s="7"/>
      <c r="M49" s="8"/>
      <c r="N49" s="12"/>
      <c r="O49" s="34"/>
    </row>
    <row r="50" spans="1:24" x14ac:dyDescent="0.2">
      <c r="A50" s="8" t="s">
        <v>24</v>
      </c>
      <c r="B50" s="5">
        <v>239</v>
      </c>
      <c r="C50" s="12">
        <v>105.8140710075871</v>
      </c>
      <c r="D50" s="12">
        <v>7.8630436165737976</v>
      </c>
      <c r="E50" s="35">
        <v>7.4310000000000001E-2</v>
      </c>
      <c r="F50" s="7"/>
      <c r="G50" s="8" t="s">
        <v>24</v>
      </c>
      <c r="H50" s="5">
        <v>1329</v>
      </c>
      <c r="I50" s="12">
        <f t="shared" ref="I50:I55" si="4">H50/$H$222*$J$18</f>
        <v>492.54047990360192</v>
      </c>
      <c r="J50" s="12">
        <f t="shared" ref="J50:J56" si="5">IF(I50*K50&gt;0,I50*K50,0)</f>
        <v>37.364120805487239</v>
      </c>
      <c r="K50" s="35">
        <v>7.5859999999999997E-2</v>
      </c>
      <c r="L50" s="7"/>
      <c r="M50" s="8" t="s">
        <v>24</v>
      </c>
      <c r="N50" s="12">
        <f t="shared" ref="N50:O56" si="6">I50-C50</f>
        <v>386.72640889601485</v>
      </c>
      <c r="O50" s="34">
        <f t="shared" si="6"/>
        <v>29.501077188913442</v>
      </c>
    </row>
    <row r="51" spans="1:24" x14ac:dyDescent="0.2">
      <c r="A51" s="8" t="s">
        <v>25</v>
      </c>
      <c r="B51" s="5">
        <v>0</v>
      </c>
      <c r="C51" s="12">
        <v>0</v>
      </c>
      <c r="D51" s="12">
        <v>0</v>
      </c>
      <c r="E51" s="6">
        <v>7.4310000000000001E-2</v>
      </c>
      <c r="F51" s="7"/>
      <c r="G51" s="8" t="s">
        <v>25</v>
      </c>
      <c r="H51" s="5">
        <v>0</v>
      </c>
      <c r="I51" s="12">
        <f t="shared" si="4"/>
        <v>0</v>
      </c>
      <c r="J51" s="12">
        <f t="shared" si="5"/>
        <v>0</v>
      </c>
      <c r="K51" s="6">
        <f>K50</f>
        <v>7.5859999999999997E-2</v>
      </c>
      <c r="L51" s="7"/>
      <c r="M51" s="8" t="s">
        <v>25</v>
      </c>
      <c r="N51" s="12">
        <f t="shared" si="6"/>
        <v>0</v>
      </c>
      <c r="O51" s="34">
        <f t="shared" si="6"/>
        <v>0</v>
      </c>
    </row>
    <row r="52" spans="1:24" x14ac:dyDescent="0.2">
      <c r="A52" s="8" t="s">
        <v>27</v>
      </c>
      <c r="B52" s="5">
        <v>0</v>
      </c>
      <c r="C52" s="12">
        <v>0</v>
      </c>
      <c r="D52" s="12">
        <v>0</v>
      </c>
      <c r="E52" s="6">
        <v>7.4310000000000001E-2</v>
      </c>
      <c r="F52" s="7"/>
      <c r="G52" s="8" t="s">
        <v>27</v>
      </c>
      <c r="H52" s="5">
        <v>0</v>
      </c>
      <c r="I52" s="12">
        <f t="shared" si="4"/>
        <v>0</v>
      </c>
      <c r="J52" s="12">
        <f t="shared" si="5"/>
        <v>0</v>
      </c>
      <c r="K52" s="6">
        <f>K50</f>
        <v>7.5859999999999997E-2</v>
      </c>
      <c r="L52" s="7"/>
      <c r="M52" s="8" t="s">
        <v>27</v>
      </c>
      <c r="N52" s="12">
        <f t="shared" si="6"/>
        <v>0</v>
      </c>
      <c r="O52" s="34">
        <f t="shared" si="6"/>
        <v>0</v>
      </c>
    </row>
    <row r="53" spans="1:24" x14ac:dyDescent="0.2">
      <c r="A53" s="8" t="s">
        <v>32</v>
      </c>
      <c r="B53" s="5">
        <v>0</v>
      </c>
      <c r="C53" s="12">
        <v>0</v>
      </c>
      <c r="D53" s="12">
        <v>0</v>
      </c>
      <c r="E53" s="6">
        <v>7.4310000000000001E-2</v>
      </c>
      <c r="F53" s="7"/>
      <c r="G53" s="8" t="s">
        <v>32</v>
      </c>
      <c r="H53" s="5">
        <v>0</v>
      </c>
      <c r="I53" s="12">
        <f t="shared" si="4"/>
        <v>0</v>
      </c>
      <c r="J53" s="12">
        <f t="shared" si="5"/>
        <v>0</v>
      </c>
      <c r="K53" s="6">
        <f>K50</f>
        <v>7.5859999999999997E-2</v>
      </c>
      <c r="L53" s="7"/>
      <c r="M53" s="8" t="s">
        <v>32</v>
      </c>
      <c r="N53" s="12">
        <f t="shared" si="6"/>
        <v>0</v>
      </c>
      <c r="O53" s="34">
        <f t="shared" si="6"/>
        <v>0</v>
      </c>
    </row>
    <row r="54" spans="1:24" x14ac:dyDescent="0.2">
      <c r="A54" s="8" t="s">
        <v>28</v>
      </c>
      <c r="B54" s="5">
        <v>472714</v>
      </c>
      <c r="C54" s="12">
        <v>209287.83582544155</v>
      </c>
      <c r="D54" s="12">
        <v>15552.179080188562</v>
      </c>
      <c r="E54" s="6">
        <v>7.4310000000000001E-2</v>
      </c>
      <c r="F54" s="7"/>
      <c r="G54" s="8" t="s">
        <v>28</v>
      </c>
      <c r="H54" s="5">
        <v>446886</v>
      </c>
      <c r="I54" s="12">
        <f t="shared" si="4"/>
        <v>165620.3498135448</v>
      </c>
      <c r="J54" s="12">
        <f t="shared" si="5"/>
        <v>12563.959736855508</v>
      </c>
      <c r="K54" s="6">
        <f>K50</f>
        <v>7.5859999999999997E-2</v>
      </c>
      <c r="L54" s="7"/>
      <c r="M54" s="8" t="s">
        <v>28</v>
      </c>
      <c r="N54" s="12">
        <f t="shared" si="6"/>
        <v>-43667.486011896748</v>
      </c>
      <c r="O54" s="34">
        <f t="shared" si="6"/>
        <v>-2988.219343333054</v>
      </c>
    </row>
    <row r="55" spans="1:24" x14ac:dyDescent="0.2">
      <c r="A55" s="8" t="s">
        <v>33</v>
      </c>
      <c r="B55" s="5">
        <v>0</v>
      </c>
      <c r="C55" s="12">
        <v>0</v>
      </c>
      <c r="D55" s="12">
        <v>0</v>
      </c>
      <c r="E55" s="6">
        <v>7.4310000000000001E-2</v>
      </c>
      <c r="F55" s="7"/>
      <c r="G55" s="8" t="s">
        <v>33</v>
      </c>
      <c r="H55" s="5">
        <v>0</v>
      </c>
      <c r="I55" s="12">
        <f t="shared" si="4"/>
        <v>0</v>
      </c>
      <c r="J55" s="12">
        <f t="shared" si="5"/>
        <v>0</v>
      </c>
      <c r="K55" s="6">
        <f>K50</f>
        <v>7.5859999999999997E-2</v>
      </c>
      <c r="L55" s="7"/>
      <c r="M55" s="8" t="s">
        <v>33</v>
      </c>
      <c r="N55" s="12">
        <f t="shared" si="6"/>
        <v>0</v>
      </c>
      <c r="O55" s="34">
        <f t="shared" si="6"/>
        <v>0</v>
      </c>
    </row>
    <row r="56" spans="1:24" x14ac:dyDescent="0.2">
      <c r="A56" s="8" t="s">
        <v>29</v>
      </c>
      <c r="B56" s="36">
        <v>229059</v>
      </c>
      <c r="C56" s="37">
        <v>101412.82548504978</v>
      </c>
      <c r="D56" s="37">
        <v>7535.9870617940487</v>
      </c>
      <c r="E56" s="6">
        <v>7.4310000000000001E-2</v>
      </c>
      <c r="F56" s="7"/>
      <c r="G56" s="8" t="s">
        <v>29</v>
      </c>
      <c r="H56" s="36">
        <v>176259</v>
      </c>
      <c r="I56" s="37">
        <f>H56/$H$222*$J$18</f>
        <v>65323.320125905928</v>
      </c>
      <c r="J56" s="37">
        <f t="shared" si="5"/>
        <v>4955.427064751223</v>
      </c>
      <c r="K56" s="6">
        <f>K50</f>
        <v>7.5859999999999997E-2</v>
      </c>
      <c r="L56" s="7"/>
      <c r="M56" s="8" t="s">
        <v>29</v>
      </c>
      <c r="N56" s="37">
        <f t="shared" si="6"/>
        <v>-36089.505359143848</v>
      </c>
      <c r="O56" s="38">
        <f t="shared" si="6"/>
        <v>-2580.5599970428257</v>
      </c>
    </row>
    <row r="57" spans="1:24" x14ac:dyDescent="0.2">
      <c r="A57" s="8"/>
      <c r="B57" s="12"/>
      <c r="C57" s="12"/>
      <c r="D57" s="12"/>
      <c r="E57" s="6"/>
      <c r="F57" s="7"/>
      <c r="G57" s="8"/>
      <c r="H57" s="12"/>
      <c r="I57" s="12"/>
      <c r="J57" s="12"/>
      <c r="K57" s="6"/>
      <c r="L57" s="7"/>
      <c r="M57" s="8"/>
      <c r="N57" s="12"/>
      <c r="O57" s="34"/>
    </row>
    <row r="58" spans="1:24" x14ac:dyDescent="0.2">
      <c r="A58" s="8" t="s">
        <v>22</v>
      </c>
      <c r="B58" s="12">
        <v>702012</v>
      </c>
      <c r="C58" s="12">
        <v>310806.47538149892</v>
      </c>
      <c r="D58" s="12">
        <v>23096.029185599182</v>
      </c>
      <c r="E58" s="6"/>
      <c r="F58" s="7"/>
      <c r="G58" s="8" t="s">
        <v>22</v>
      </c>
      <c r="H58" s="12">
        <f>SUM(H50:H57)</f>
        <v>624474</v>
      </c>
      <c r="I58" s="12">
        <f>SUM(I50:I57)</f>
        <v>231436.21041935432</v>
      </c>
      <c r="J58" s="12">
        <f>SUM(J50:J57)</f>
        <v>17556.750922412219</v>
      </c>
      <c r="K58" s="6"/>
      <c r="L58" s="7"/>
      <c r="M58" s="8" t="s">
        <v>22</v>
      </c>
      <c r="N58" s="12">
        <f>SUM(N50:N57)</f>
        <v>-79370.264962144574</v>
      </c>
      <c r="O58" s="34">
        <f>SUM(O50:O57)</f>
        <v>-5539.2782631869668</v>
      </c>
    </row>
    <row r="59" spans="1:24" x14ac:dyDescent="0.2">
      <c r="A59" s="8"/>
      <c r="B59" s="12"/>
      <c r="C59" s="12"/>
      <c r="D59" s="12"/>
      <c r="E59" s="6"/>
      <c r="F59" s="7"/>
      <c r="G59" s="8"/>
      <c r="H59" s="12"/>
      <c r="I59" s="12"/>
      <c r="J59" s="12"/>
      <c r="K59" s="6"/>
      <c r="L59" s="7"/>
      <c r="M59" s="8"/>
      <c r="N59" s="12"/>
      <c r="O59" s="34"/>
    </row>
    <row r="60" spans="1:24" x14ac:dyDescent="0.2">
      <c r="A60" s="43" t="s">
        <v>34</v>
      </c>
      <c r="B60" s="16">
        <v>6739102</v>
      </c>
      <c r="C60" s="16">
        <v>2983648.77219821</v>
      </c>
      <c r="D60" s="16">
        <v>326260.42656447447</v>
      </c>
      <c r="E60" s="44"/>
      <c r="F60" s="45"/>
      <c r="G60" s="43" t="s">
        <v>34</v>
      </c>
      <c r="H60" s="16">
        <f>H58+H46+H32</f>
        <v>7154231</v>
      </c>
      <c r="I60" s="16">
        <f>I58+I46+I32</f>
        <v>2651429.4199256776</v>
      </c>
      <c r="J60" s="16">
        <f>J58+J46+J32</f>
        <v>295773.30422685493</v>
      </c>
      <c r="K60" s="44"/>
      <c r="L60" s="45"/>
      <c r="M60" s="43" t="s">
        <v>34</v>
      </c>
      <c r="N60" s="16">
        <f>N58+N46+N32</f>
        <v>-332219.35227253212</v>
      </c>
      <c r="O60" s="46">
        <f>O58+O46+O32</f>
        <v>-30487.122337619548</v>
      </c>
    </row>
    <row r="61" spans="1:24" x14ac:dyDescent="0.2">
      <c r="A61" s="12"/>
      <c r="B61" s="12"/>
      <c r="C61" s="12"/>
      <c r="D61" s="12"/>
      <c r="E61" s="6"/>
      <c r="F61" s="7"/>
      <c r="G61" s="12"/>
      <c r="H61" s="12"/>
      <c r="I61" s="12"/>
      <c r="J61" s="12"/>
      <c r="K61" s="6"/>
      <c r="L61" s="7"/>
      <c r="M61" s="8"/>
      <c r="N61" s="8"/>
      <c r="O61" s="9"/>
    </row>
    <row r="62" spans="1:24" x14ac:dyDescent="0.2">
      <c r="A62" s="159" t="s">
        <v>35</v>
      </c>
      <c r="B62" s="160"/>
      <c r="C62" s="160"/>
      <c r="D62" s="160"/>
      <c r="E62" s="161"/>
      <c r="F62" s="7"/>
      <c r="G62" s="159" t="s">
        <v>35</v>
      </c>
      <c r="H62" s="160"/>
      <c r="I62" s="160"/>
      <c r="J62" s="160"/>
      <c r="K62" s="161"/>
      <c r="L62" s="7"/>
      <c r="M62" s="159" t="s">
        <v>35</v>
      </c>
      <c r="N62" s="160"/>
      <c r="O62" s="161"/>
    </row>
    <row r="63" spans="1:24" x14ac:dyDescent="0.2">
      <c r="A63" s="21"/>
      <c r="B63" s="21"/>
      <c r="C63" s="21"/>
      <c r="D63" s="21"/>
      <c r="E63" s="22"/>
      <c r="F63" s="23"/>
      <c r="G63" s="21"/>
      <c r="H63" s="21"/>
      <c r="I63" s="21"/>
      <c r="J63" s="21"/>
      <c r="K63" s="22"/>
      <c r="L63" s="24"/>
      <c r="M63" s="8"/>
      <c r="N63" s="21"/>
      <c r="O63" s="25"/>
    </row>
    <row r="64" spans="1:24" x14ac:dyDescent="0.2">
      <c r="A64" s="26"/>
      <c r="B64" s="26"/>
      <c r="C64" s="26" t="s">
        <v>0</v>
      </c>
      <c r="D64" s="26" t="s">
        <v>14</v>
      </c>
      <c r="E64" s="27"/>
      <c r="F64" s="28"/>
      <c r="G64" s="26"/>
      <c r="H64" s="26"/>
      <c r="I64" s="26" t="s">
        <v>0</v>
      </c>
      <c r="J64" s="26" t="s">
        <v>14</v>
      </c>
      <c r="K64" s="27"/>
      <c r="L64" s="28"/>
      <c r="M64" s="8"/>
      <c r="N64" s="26"/>
      <c r="O64" s="9"/>
      <c r="X64" s="29"/>
    </row>
    <row r="65" spans="1:15" x14ac:dyDescent="0.2">
      <c r="A65" s="30"/>
      <c r="B65" s="30" t="s">
        <v>0</v>
      </c>
      <c r="C65" s="30" t="s">
        <v>15</v>
      </c>
      <c r="D65" s="30" t="s">
        <v>15</v>
      </c>
      <c r="E65" s="31" t="s">
        <v>16</v>
      </c>
      <c r="F65" s="32"/>
      <c r="G65" s="30"/>
      <c r="H65" s="30" t="s">
        <v>0</v>
      </c>
      <c r="I65" s="30" t="s">
        <v>15</v>
      </c>
      <c r="J65" s="30" t="s">
        <v>15</v>
      </c>
      <c r="K65" s="31" t="s">
        <v>16</v>
      </c>
      <c r="L65" s="32"/>
      <c r="M65" s="8"/>
      <c r="N65" s="30" t="s">
        <v>0</v>
      </c>
      <c r="O65" s="33" t="s">
        <v>14</v>
      </c>
    </row>
    <row r="66" spans="1:15" x14ac:dyDescent="0.2">
      <c r="A66" s="13" t="s">
        <v>17</v>
      </c>
      <c r="B66" s="21"/>
      <c r="C66" s="21"/>
      <c r="D66" s="21"/>
      <c r="E66" s="22"/>
      <c r="F66" s="24"/>
      <c r="G66" s="13" t="s">
        <v>17</v>
      </c>
      <c r="H66" s="21"/>
      <c r="I66" s="21"/>
      <c r="J66" s="21"/>
      <c r="K66" s="22"/>
      <c r="L66" s="24"/>
      <c r="M66" s="13" t="s">
        <v>17</v>
      </c>
      <c r="N66" s="21"/>
      <c r="O66" s="25"/>
    </row>
    <row r="67" spans="1:15" x14ac:dyDescent="0.2">
      <c r="A67" s="8"/>
      <c r="B67" s="12"/>
      <c r="C67" s="12"/>
      <c r="D67" s="12"/>
      <c r="E67" s="6"/>
      <c r="F67" s="7"/>
      <c r="G67" s="8"/>
      <c r="H67" s="12"/>
      <c r="I67" s="12"/>
      <c r="J67" s="12"/>
      <c r="K67" s="6"/>
      <c r="L67" s="7"/>
      <c r="M67" s="8"/>
      <c r="N67" s="12"/>
      <c r="O67" s="34"/>
    </row>
    <row r="68" spans="1:15" x14ac:dyDescent="0.2">
      <c r="A68" s="8" t="s">
        <v>18</v>
      </c>
      <c r="B68" s="5">
        <v>51884</v>
      </c>
      <c r="C68" s="12">
        <v>22970.95087932071</v>
      </c>
      <c r="D68" s="12">
        <v>2632.7006802789465</v>
      </c>
      <c r="E68" s="35">
        <v>0.11461</v>
      </c>
      <c r="F68" s="7"/>
      <c r="G68" s="8" t="s">
        <v>18</v>
      </c>
      <c r="H68" s="5">
        <v>51671</v>
      </c>
      <c r="I68" s="12">
        <f>H68/$H$222*$J$18</f>
        <v>19149.781141534251</v>
      </c>
      <c r="J68" s="12">
        <f>IF(I68*K68&gt;0,I68*K68,0)</f>
        <v>2207.5867699960681</v>
      </c>
      <c r="K68" s="35">
        <v>0.11527999999999999</v>
      </c>
      <c r="L68" s="7"/>
      <c r="M68" s="8" t="s">
        <v>18</v>
      </c>
      <c r="N68" s="12">
        <f t="shared" ref="N68:O71" si="7">I68-C68</f>
        <v>-3821.1697377864584</v>
      </c>
      <c r="O68" s="34">
        <f t="shared" si="7"/>
        <v>-425.11391028287835</v>
      </c>
    </row>
    <row r="69" spans="1:15" x14ac:dyDescent="0.2">
      <c r="A69" s="8" t="s">
        <v>19</v>
      </c>
      <c r="B69" s="5">
        <v>4918413</v>
      </c>
      <c r="C69" s="12">
        <v>2177561.9348394959</v>
      </c>
      <c r="D69" s="12">
        <v>249570.37335195462</v>
      </c>
      <c r="E69" s="6">
        <v>0.11461</v>
      </c>
      <c r="F69" s="7"/>
      <c r="G69" s="8" t="s">
        <v>19</v>
      </c>
      <c r="H69" s="5">
        <v>5444795</v>
      </c>
      <c r="I69" s="12">
        <f>H69/$H$222*$J$18</f>
        <v>2017894.6142037115</v>
      </c>
      <c r="J69" s="12">
        <f>IF(I69*K69&gt;0,I69*K69,0)</f>
        <v>232622.89112540384</v>
      </c>
      <c r="K69" s="6">
        <f>K68</f>
        <v>0.11527999999999999</v>
      </c>
      <c r="L69" s="7"/>
      <c r="M69" s="8" t="s">
        <v>19</v>
      </c>
      <c r="N69" s="12">
        <f t="shared" si="7"/>
        <v>-159667.32063578442</v>
      </c>
      <c r="O69" s="34">
        <f t="shared" si="7"/>
        <v>-16947.482226550783</v>
      </c>
    </row>
    <row r="70" spans="1:15" x14ac:dyDescent="0.2">
      <c r="A70" s="8" t="s">
        <v>20</v>
      </c>
      <c r="B70" s="5">
        <v>900519</v>
      </c>
      <c r="C70" s="12">
        <v>398692.8092455286</v>
      </c>
      <c r="D70" s="12">
        <v>45694.182867630036</v>
      </c>
      <c r="E70" s="6">
        <v>0.11461</v>
      </c>
      <c r="F70" s="7"/>
      <c r="G70" s="8" t="s">
        <v>20</v>
      </c>
      <c r="H70" s="5">
        <v>923541</v>
      </c>
      <c r="I70" s="12">
        <f>H70/$H$222*$J$18</f>
        <v>342273.38401102519</v>
      </c>
      <c r="J70" s="12">
        <f>IF(I70*K70&gt;0,I70*K70,0)</f>
        <v>39457.275708790985</v>
      </c>
      <c r="K70" s="6">
        <f>K68</f>
        <v>0.11527999999999999</v>
      </c>
      <c r="L70" s="7"/>
      <c r="M70" s="8" t="s">
        <v>20</v>
      </c>
      <c r="N70" s="12">
        <f t="shared" si="7"/>
        <v>-56419.425234503404</v>
      </c>
      <c r="O70" s="34">
        <f t="shared" si="7"/>
        <v>-6236.9071588390507</v>
      </c>
    </row>
    <row r="71" spans="1:15" x14ac:dyDescent="0.2">
      <c r="A71" s="8" t="s">
        <v>21</v>
      </c>
      <c r="B71" s="36">
        <v>3480239</v>
      </c>
      <c r="C71" s="37">
        <v>1540829.5258132801</v>
      </c>
      <c r="D71" s="37">
        <v>176594.47195346004</v>
      </c>
      <c r="E71" s="39">
        <v>0.11461</v>
      </c>
      <c r="F71" s="7"/>
      <c r="G71" s="8" t="s">
        <v>21</v>
      </c>
      <c r="H71" s="36">
        <v>3706897</v>
      </c>
      <c r="I71" s="37">
        <f>H71/$H$222*$J$18</f>
        <v>1373812.5111611905</v>
      </c>
      <c r="J71" s="37">
        <f>IF(I71*K71&gt;0,I71*K71,0)</f>
        <v>158373.10628666202</v>
      </c>
      <c r="K71" s="39">
        <f>K68</f>
        <v>0.11527999999999999</v>
      </c>
      <c r="L71" s="7"/>
      <c r="M71" s="8" t="s">
        <v>21</v>
      </c>
      <c r="N71" s="37">
        <f t="shared" si="7"/>
        <v>-167017.01465208968</v>
      </c>
      <c r="O71" s="38">
        <f t="shared" si="7"/>
        <v>-18221.365666798025</v>
      </c>
    </row>
    <row r="72" spans="1:15" x14ac:dyDescent="0.2">
      <c r="A72" s="8"/>
      <c r="B72" s="12"/>
      <c r="C72" s="12"/>
      <c r="D72" s="12"/>
      <c r="E72" s="6"/>
      <c r="F72" s="7"/>
      <c r="G72" s="8"/>
      <c r="H72" s="12"/>
      <c r="I72" s="12"/>
      <c r="J72" s="12"/>
      <c r="K72" s="6"/>
      <c r="L72" s="7"/>
      <c r="M72" s="8"/>
      <c r="N72" s="12"/>
      <c r="O72" s="34"/>
    </row>
    <row r="73" spans="1:15" x14ac:dyDescent="0.2">
      <c r="A73" s="8" t="s">
        <v>22</v>
      </c>
      <c r="B73" s="12">
        <v>9351055</v>
      </c>
      <c r="C73" s="12">
        <v>4140056.2207776252</v>
      </c>
      <c r="D73" s="12">
        <v>474493.72885332361</v>
      </c>
      <c r="E73" s="6"/>
      <c r="F73" s="7"/>
      <c r="G73" s="8" t="s">
        <v>22</v>
      </c>
      <c r="H73" s="12">
        <f>SUM(H68:H72)</f>
        <v>10126904</v>
      </c>
      <c r="I73" s="12">
        <f>SUM(I68:I72)+1</f>
        <v>3753131.2905174615</v>
      </c>
      <c r="J73" s="12">
        <f>SUM(J68:J72)+2</f>
        <v>432662.85989085294</v>
      </c>
      <c r="K73" s="6"/>
      <c r="L73" s="7"/>
      <c r="M73" s="8" t="s">
        <v>22</v>
      </c>
      <c r="N73" s="12">
        <f>SUM(N68:N72)</f>
        <v>-386924.93026016396</v>
      </c>
      <c r="O73" s="34">
        <f>SUM(O68:O72)</f>
        <v>-41830.868962470733</v>
      </c>
    </row>
    <row r="74" spans="1:15" x14ac:dyDescent="0.2">
      <c r="A74" s="8"/>
      <c r="B74" s="12"/>
      <c r="C74" s="12"/>
      <c r="D74" s="12"/>
      <c r="E74" s="6"/>
      <c r="F74" s="7"/>
      <c r="G74" s="8"/>
      <c r="H74" s="12"/>
      <c r="I74" s="12"/>
      <c r="J74" s="12"/>
      <c r="K74" s="6"/>
      <c r="L74" s="7"/>
      <c r="M74" s="8"/>
      <c r="N74" s="12"/>
      <c r="O74" s="34"/>
    </row>
    <row r="75" spans="1:15" x14ac:dyDescent="0.2">
      <c r="A75" s="13" t="s">
        <v>23</v>
      </c>
      <c r="B75" s="12"/>
      <c r="C75" s="12"/>
      <c r="D75" s="12"/>
      <c r="E75" s="6"/>
      <c r="F75" s="7"/>
      <c r="G75" s="13" t="s">
        <v>23</v>
      </c>
      <c r="H75" s="12"/>
      <c r="I75" s="12"/>
      <c r="J75" s="12"/>
      <c r="K75" s="6"/>
      <c r="L75" s="7"/>
      <c r="M75" s="13" t="s">
        <v>23</v>
      </c>
      <c r="N75" s="12"/>
      <c r="O75" s="34"/>
    </row>
    <row r="76" spans="1:15" x14ac:dyDescent="0.2">
      <c r="A76" s="8"/>
      <c r="B76" s="12"/>
      <c r="C76" s="12"/>
      <c r="D76" s="12"/>
      <c r="E76" s="6"/>
      <c r="F76" s="7"/>
      <c r="G76" s="8"/>
      <c r="H76" s="12"/>
      <c r="I76" s="12"/>
      <c r="J76" s="12"/>
      <c r="K76" s="6"/>
      <c r="L76" s="7"/>
      <c r="M76" s="8"/>
      <c r="N76" s="12"/>
      <c r="O76" s="34"/>
    </row>
    <row r="77" spans="1:15" x14ac:dyDescent="0.2">
      <c r="A77" s="8" t="s">
        <v>24</v>
      </c>
      <c r="B77" s="5">
        <v>1248019</v>
      </c>
      <c r="C77" s="12">
        <v>552543.81207036751</v>
      </c>
      <c r="D77" s="12">
        <v>68488.805506122051</v>
      </c>
      <c r="E77" s="35">
        <v>0.12395</v>
      </c>
      <c r="F77" s="7"/>
      <c r="G77" s="8" t="s">
        <v>24</v>
      </c>
      <c r="H77" s="5">
        <v>1428346</v>
      </c>
      <c r="I77" s="12">
        <f t="shared" ref="I77:I84" si="8">H77/$H$222*$J$18</f>
        <v>529359.08525838249</v>
      </c>
      <c r="J77" s="12">
        <f>IF(I77*K77&gt;0,I77*K77,0)+1</f>
        <v>65826.802251879868</v>
      </c>
      <c r="K77" s="35">
        <v>0.12435</v>
      </c>
      <c r="L77" s="7"/>
      <c r="M77" s="8" t="s">
        <v>24</v>
      </c>
      <c r="N77" s="12">
        <f t="shared" ref="N77:O84" si="9">I77-C77</f>
        <v>-23184.72681198502</v>
      </c>
      <c r="O77" s="34">
        <f t="shared" si="9"/>
        <v>-2662.0032542421832</v>
      </c>
    </row>
    <row r="78" spans="1:15" x14ac:dyDescent="0.2">
      <c r="A78" s="8" t="s">
        <v>25</v>
      </c>
      <c r="B78" s="5">
        <v>231432</v>
      </c>
      <c r="C78" s="12">
        <v>102463.43967124644</v>
      </c>
      <c r="D78" s="12">
        <v>12700.343347250997</v>
      </c>
      <c r="E78" s="39">
        <v>0.12395</v>
      </c>
      <c r="F78" s="7"/>
      <c r="G78" s="8" t="s">
        <v>25</v>
      </c>
      <c r="H78" s="5">
        <v>224116</v>
      </c>
      <c r="I78" s="12">
        <f t="shared" si="8"/>
        <v>83059.595330380471</v>
      </c>
      <c r="J78" s="12">
        <f t="shared" ref="J78:J84" si="10">IF(I78*K78&gt;0,I78*K78,0)</f>
        <v>10328.460679332811</v>
      </c>
      <c r="K78" s="39">
        <f>K77</f>
        <v>0.12435</v>
      </c>
      <c r="L78" s="7"/>
      <c r="M78" s="8" t="s">
        <v>25</v>
      </c>
      <c r="N78" s="12">
        <f t="shared" si="9"/>
        <v>-19403.844340865966</v>
      </c>
      <c r="O78" s="34">
        <f t="shared" si="9"/>
        <v>-2371.8826679181857</v>
      </c>
    </row>
    <row r="79" spans="1:15" x14ac:dyDescent="0.2">
      <c r="A79" s="8" t="s">
        <v>18</v>
      </c>
      <c r="B79" s="5">
        <v>53587</v>
      </c>
      <c r="C79" s="12">
        <v>23724.931477337112</v>
      </c>
      <c r="D79" s="12">
        <v>2940.705256615935</v>
      </c>
      <c r="E79" s="6">
        <v>0.12395</v>
      </c>
      <c r="F79" s="7"/>
      <c r="G79" s="8" t="s">
        <v>18</v>
      </c>
      <c r="H79" s="5">
        <v>53476</v>
      </c>
      <c r="I79" s="12">
        <f t="shared" si="8"/>
        <v>19818.731906188877</v>
      </c>
      <c r="J79" s="12">
        <f t="shared" si="10"/>
        <v>2464.4593125345868</v>
      </c>
      <c r="K79" s="6">
        <f>K77</f>
        <v>0.12435</v>
      </c>
      <c r="L79" s="7"/>
      <c r="M79" s="8" t="s">
        <v>18</v>
      </c>
      <c r="N79" s="12">
        <f t="shared" si="9"/>
        <v>-3906.1995711482341</v>
      </c>
      <c r="O79" s="34">
        <f t="shared" si="9"/>
        <v>-476.24594408134817</v>
      </c>
    </row>
    <row r="80" spans="1:15" x14ac:dyDescent="0.2">
      <c r="A80" s="8" t="s">
        <v>26</v>
      </c>
      <c r="B80" s="5">
        <v>2088</v>
      </c>
      <c r="C80" s="12">
        <v>924.43422704536351</v>
      </c>
      <c r="D80" s="12">
        <v>114.58362244227281</v>
      </c>
      <c r="E80" s="6">
        <v>0.12395</v>
      </c>
      <c r="F80" s="7"/>
      <c r="G80" s="8" t="s">
        <v>26</v>
      </c>
      <c r="H80" s="5">
        <v>2003</v>
      </c>
      <c r="I80" s="12">
        <f t="shared" si="8"/>
        <v>742.33151335358525</v>
      </c>
      <c r="J80" s="12">
        <f t="shared" si="10"/>
        <v>92.308923685518323</v>
      </c>
      <c r="K80" s="6">
        <f>K77</f>
        <v>0.12435</v>
      </c>
      <c r="L80" s="7"/>
      <c r="M80" s="8" t="s">
        <v>26</v>
      </c>
      <c r="N80" s="12">
        <f t="shared" si="9"/>
        <v>-182.10271369177826</v>
      </c>
      <c r="O80" s="34">
        <f t="shared" si="9"/>
        <v>-22.274698756754489</v>
      </c>
    </row>
    <row r="81" spans="1:15" x14ac:dyDescent="0.2">
      <c r="A81" s="8" t="s">
        <v>27</v>
      </c>
      <c r="B81" s="5">
        <v>713988</v>
      </c>
      <c r="C81" s="12">
        <v>316108.69008604647</v>
      </c>
      <c r="D81" s="12">
        <v>39181.672136165464</v>
      </c>
      <c r="E81" s="6">
        <v>0.12395</v>
      </c>
      <c r="F81" s="7"/>
      <c r="G81" s="8" t="s">
        <v>27</v>
      </c>
      <c r="H81" s="5">
        <v>826956</v>
      </c>
      <c r="I81" s="12">
        <f t="shared" si="8"/>
        <v>306478.03242976899</v>
      </c>
      <c r="J81" s="12">
        <f t="shared" si="10"/>
        <v>38110.543332641777</v>
      </c>
      <c r="K81" s="6">
        <f>K77</f>
        <v>0.12435</v>
      </c>
      <c r="L81" s="7"/>
      <c r="M81" s="8" t="s">
        <v>27</v>
      </c>
      <c r="N81" s="12">
        <f t="shared" si="9"/>
        <v>-9630.6576562774717</v>
      </c>
      <c r="O81" s="34">
        <f t="shared" si="9"/>
        <v>-1071.1288035236867</v>
      </c>
    </row>
    <row r="82" spans="1:15" x14ac:dyDescent="0.2">
      <c r="A82" s="8" t="s">
        <v>28</v>
      </c>
      <c r="B82" s="5">
        <v>1569996</v>
      </c>
      <c r="C82" s="12">
        <v>695094.84613233362</v>
      </c>
      <c r="D82" s="12">
        <v>86157.006178102762</v>
      </c>
      <c r="E82" s="6">
        <v>0.12395</v>
      </c>
      <c r="F82" s="7"/>
      <c r="G82" s="8" t="s">
        <v>28</v>
      </c>
      <c r="H82" s="5">
        <v>1845739</v>
      </c>
      <c r="I82" s="12">
        <f t="shared" si="8"/>
        <v>684049.03900435998</v>
      </c>
      <c r="J82" s="12">
        <f t="shared" si="10"/>
        <v>85061.498000192165</v>
      </c>
      <c r="K82" s="6">
        <f>K77</f>
        <v>0.12435</v>
      </c>
      <c r="L82" s="7"/>
      <c r="M82" s="8" t="s">
        <v>28</v>
      </c>
      <c r="N82" s="12">
        <f t="shared" si="9"/>
        <v>-11045.807127973647</v>
      </c>
      <c r="O82" s="34">
        <f t="shared" si="9"/>
        <v>-1095.5081779105967</v>
      </c>
    </row>
    <row r="83" spans="1:15" x14ac:dyDescent="0.2">
      <c r="A83" s="8" t="s">
        <v>29</v>
      </c>
      <c r="B83" s="5">
        <v>0</v>
      </c>
      <c r="C83" s="12">
        <v>0</v>
      </c>
      <c r="D83" s="12">
        <v>0</v>
      </c>
      <c r="E83" s="6">
        <v>0.12395</v>
      </c>
      <c r="F83" s="7"/>
      <c r="G83" s="8" t="s">
        <v>29</v>
      </c>
      <c r="H83" s="5">
        <v>0</v>
      </c>
      <c r="I83" s="12">
        <f t="shared" si="8"/>
        <v>0</v>
      </c>
      <c r="J83" s="12">
        <f t="shared" si="10"/>
        <v>0</v>
      </c>
      <c r="K83" s="6">
        <f>K77</f>
        <v>0.12435</v>
      </c>
      <c r="L83" s="7"/>
      <c r="M83" s="8" t="s">
        <v>29</v>
      </c>
      <c r="N83" s="12">
        <f t="shared" si="9"/>
        <v>0</v>
      </c>
      <c r="O83" s="34">
        <f t="shared" si="9"/>
        <v>0</v>
      </c>
    </row>
    <row r="84" spans="1:15" x14ac:dyDescent="0.2">
      <c r="A84" s="40" t="s">
        <v>30</v>
      </c>
      <c r="B84" s="41">
        <v>0</v>
      </c>
      <c r="C84" s="37">
        <v>0</v>
      </c>
      <c r="D84" s="37">
        <v>0</v>
      </c>
      <c r="E84" s="6">
        <v>0.12395</v>
      </c>
      <c r="F84" s="7"/>
      <c r="G84" s="40" t="s">
        <v>30</v>
      </c>
      <c r="H84" s="41">
        <v>0</v>
      </c>
      <c r="I84" s="37">
        <f t="shared" si="8"/>
        <v>0</v>
      </c>
      <c r="J84" s="37">
        <f t="shared" si="10"/>
        <v>0</v>
      </c>
      <c r="K84" s="6">
        <f>K77</f>
        <v>0.12435</v>
      </c>
      <c r="L84" s="7"/>
      <c r="M84" s="1" t="s">
        <v>30</v>
      </c>
      <c r="N84" s="37">
        <f t="shared" si="9"/>
        <v>0</v>
      </c>
      <c r="O84" s="38">
        <f t="shared" si="9"/>
        <v>0</v>
      </c>
    </row>
    <row r="85" spans="1:15" x14ac:dyDescent="0.2">
      <c r="A85" s="8"/>
      <c r="B85" s="12"/>
      <c r="C85" s="12"/>
      <c r="D85" s="12"/>
      <c r="E85" s="6"/>
      <c r="F85" s="7"/>
      <c r="G85" s="8"/>
      <c r="H85" s="12"/>
      <c r="I85" s="12"/>
      <c r="J85" s="12"/>
      <c r="K85" s="6"/>
      <c r="L85" s="7"/>
      <c r="M85" s="8"/>
      <c r="N85" s="12"/>
      <c r="O85" s="34"/>
    </row>
    <row r="86" spans="1:15" x14ac:dyDescent="0.2">
      <c r="A86" s="8" t="s">
        <v>22</v>
      </c>
      <c r="B86" s="12">
        <v>3819110</v>
      </c>
      <c r="C86" s="12">
        <v>1690858.1536643766</v>
      </c>
      <c r="D86" s="12">
        <v>209583.11604669946</v>
      </c>
      <c r="E86" s="6"/>
      <c r="F86" s="7"/>
      <c r="G86" s="8" t="s">
        <v>22</v>
      </c>
      <c r="H86" s="12">
        <f>SUM(H77:H85)</f>
        <v>4380636</v>
      </c>
      <c r="I86" s="12">
        <f>SUM(I77:I85)-2</f>
        <v>1623504.8154424345</v>
      </c>
      <c r="J86" s="12">
        <f>SUM(J77:J85)</f>
        <v>201884.07250026672</v>
      </c>
      <c r="K86" s="6"/>
      <c r="L86" s="7"/>
      <c r="M86" s="8" t="s">
        <v>22</v>
      </c>
      <c r="N86" s="12">
        <f>SUM(N77:N85)</f>
        <v>-67353.338221942104</v>
      </c>
      <c r="O86" s="34">
        <f>SUM(O77:O85)</f>
        <v>-7699.0435464327547</v>
      </c>
    </row>
    <row r="87" spans="1:15" x14ac:dyDescent="0.2">
      <c r="A87" s="8"/>
      <c r="B87" s="12"/>
      <c r="C87" s="12"/>
      <c r="D87" s="12"/>
      <c r="E87" s="6"/>
      <c r="F87" s="7"/>
      <c r="G87" s="8"/>
      <c r="H87" s="12"/>
      <c r="I87" s="12"/>
      <c r="J87" s="12"/>
      <c r="K87" s="6"/>
      <c r="L87" s="7"/>
      <c r="M87" s="8"/>
      <c r="N87" s="12"/>
      <c r="O87" s="34"/>
    </row>
    <row r="88" spans="1:15" x14ac:dyDescent="0.2">
      <c r="A88" s="13" t="s">
        <v>31</v>
      </c>
      <c r="B88" s="12"/>
      <c r="C88" s="12"/>
      <c r="D88" s="12"/>
      <c r="E88" s="6"/>
      <c r="F88" s="7"/>
      <c r="G88" s="13" t="s">
        <v>31</v>
      </c>
      <c r="H88" s="12"/>
      <c r="I88" s="12"/>
      <c r="J88" s="12"/>
      <c r="K88" s="6"/>
      <c r="L88" s="7"/>
      <c r="M88" s="13" t="s">
        <v>31</v>
      </c>
      <c r="N88" s="12"/>
      <c r="O88" s="34"/>
    </row>
    <row r="89" spans="1:15" x14ac:dyDescent="0.2">
      <c r="A89" s="8"/>
      <c r="B89" s="12"/>
      <c r="C89" s="12"/>
      <c r="D89" s="12"/>
      <c r="E89" s="6"/>
      <c r="F89" s="7"/>
      <c r="G89" s="8"/>
      <c r="H89" s="12"/>
      <c r="I89" s="12"/>
      <c r="J89" s="12"/>
      <c r="K89" s="6"/>
      <c r="L89" s="7"/>
      <c r="M89" s="8"/>
      <c r="N89" s="12"/>
      <c r="O89" s="34"/>
    </row>
    <row r="90" spans="1:15" x14ac:dyDescent="0.2">
      <c r="A90" s="8" t="s">
        <v>24</v>
      </c>
      <c r="B90" s="5">
        <v>29798</v>
      </c>
      <c r="C90" s="12">
        <v>13192.668150142597</v>
      </c>
      <c r="D90" s="4">
        <v>1214.7808832651303</v>
      </c>
      <c r="E90" s="35">
        <v>9.2079999999999995E-2</v>
      </c>
      <c r="F90" s="7"/>
      <c r="G90" s="8" t="s">
        <v>24</v>
      </c>
      <c r="H90" s="5">
        <v>26531</v>
      </c>
      <c r="I90" s="12">
        <f t="shared" ref="I90:I96" si="11">H90/$H$222*$J$18</f>
        <v>9832.6497158182574</v>
      </c>
      <c r="J90" s="4">
        <f>I90*K90</f>
        <v>860.3568501340975</v>
      </c>
      <c r="K90" s="35">
        <v>8.7499999999999994E-2</v>
      </c>
      <c r="L90" s="7"/>
      <c r="M90" s="8" t="s">
        <v>24</v>
      </c>
      <c r="N90" s="12">
        <f t="shared" ref="N90:O96" si="12">I90-C90</f>
        <v>-3360.01843432434</v>
      </c>
      <c r="O90" s="34">
        <f t="shared" si="12"/>
        <v>-354.42403313103284</v>
      </c>
    </row>
    <row r="91" spans="1:15" x14ac:dyDescent="0.2">
      <c r="A91" s="8" t="s">
        <v>25</v>
      </c>
      <c r="B91" s="5">
        <v>14166</v>
      </c>
      <c r="C91" s="12">
        <v>6271.8080748681123</v>
      </c>
      <c r="D91" s="4">
        <v>577.5080875338557</v>
      </c>
      <c r="E91" s="6">
        <v>9.2079999999999995E-2</v>
      </c>
      <c r="F91" s="7"/>
      <c r="G91" s="8" t="s">
        <v>25</v>
      </c>
      <c r="H91" s="5">
        <v>23613</v>
      </c>
      <c r="I91" s="12">
        <f t="shared" si="11"/>
        <v>8751.2101971134325</v>
      </c>
      <c r="J91" s="4">
        <f>I91*K91</f>
        <v>765.73089224742534</v>
      </c>
      <c r="K91" s="6">
        <f>K90</f>
        <v>8.7499999999999994E-2</v>
      </c>
      <c r="L91" s="7"/>
      <c r="M91" s="8" t="s">
        <v>25</v>
      </c>
      <c r="N91" s="12">
        <f t="shared" si="12"/>
        <v>2479.4021222453202</v>
      </c>
      <c r="O91" s="34">
        <f t="shared" si="12"/>
        <v>188.22280471356964</v>
      </c>
    </row>
    <row r="92" spans="1:15" x14ac:dyDescent="0.2">
      <c r="A92" s="8" t="s">
        <v>27</v>
      </c>
      <c r="B92" s="5">
        <v>48880</v>
      </c>
      <c r="C92" s="12">
        <v>21640.969836196058</v>
      </c>
      <c r="D92" s="12">
        <v>1992.7005025169328</v>
      </c>
      <c r="E92" s="6">
        <v>9.2079999999999995E-2</v>
      </c>
      <c r="F92" s="7"/>
      <c r="G92" s="8" t="s">
        <v>27</v>
      </c>
      <c r="H92" s="5">
        <v>36400</v>
      </c>
      <c r="I92" s="12">
        <f t="shared" si="11"/>
        <v>13490.19824566675</v>
      </c>
      <c r="J92" s="12">
        <f>IF(I92*K92&gt;0,I92*K92,0)</f>
        <v>1180.3923464958405</v>
      </c>
      <c r="K92" s="6">
        <f>K90</f>
        <v>8.7499999999999994E-2</v>
      </c>
      <c r="L92" s="7"/>
      <c r="M92" s="8" t="s">
        <v>27</v>
      </c>
      <c r="N92" s="12">
        <f t="shared" si="12"/>
        <v>-8150.771590529308</v>
      </c>
      <c r="O92" s="34">
        <f t="shared" si="12"/>
        <v>-812.30815602109237</v>
      </c>
    </row>
    <row r="93" spans="1:15" x14ac:dyDescent="0.2">
      <c r="A93" s="8" t="s">
        <v>32</v>
      </c>
      <c r="B93" s="5">
        <v>0</v>
      </c>
      <c r="C93" s="12">
        <v>0</v>
      </c>
      <c r="D93" s="12">
        <v>0</v>
      </c>
      <c r="E93" s="6">
        <v>9.2079999999999995E-2</v>
      </c>
      <c r="F93" s="7"/>
      <c r="G93" s="8" t="s">
        <v>32</v>
      </c>
      <c r="H93" s="5">
        <v>0</v>
      </c>
      <c r="I93" s="12">
        <f t="shared" si="11"/>
        <v>0</v>
      </c>
      <c r="J93" s="12">
        <f>IF(I93*K93&gt;0,I93*K93,0)</f>
        <v>0</v>
      </c>
      <c r="K93" s="6">
        <f>K90</f>
        <v>8.7499999999999994E-2</v>
      </c>
      <c r="L93" s="7"/>
      <c r="M93" s="8" t="s">
        <v>32</v>
      </c>
      <c r="N93" s="12">
        <f t="shared" si="12"/>
        <v>0</v>
      </c>
      <c r="O93" s="34">
        <f t="shared" si="12"/>
        <v>0</v>
      </c>
    </row>
    <row r="94" spans="1:15" x14ac:dyDescent="0.2">
      <c r="A94" s="8" t="s">
        <v>28</v>
      </c>
      <c r="B94" s="5">
        <v>947752</v>
      </c>
      <c r="C94" s="12">
        <v>419604.59173883969</v>
      </c>
      <c r="D94" s="12">
        <v>38637.190807312356</v>
      </c>
      <c r="E94" s="6">
        <v>9.2079999999999995E-2</v>
      </c>
      <c r="F94" s="7"/>
      <c r="G94" s="8" t="s">
        <v>28</v>
      </c>
      <c r="H94" s="5">
        <v>1024432</v>
      </c>
      <c r="I94" s="12">
        <f t="shared" si="11"/>
        <v>379664.58157156268</v>
      </c>
      <c r="J94" s="12">
        <f>IF(I94*K94&gt;0,I94*K94,0)</f>
        <v>33220.650887511736</v>
      </c>
      <c r="K94" s="6">
        <f>K90</f>
        <v>8.7499999999999994E-2</v>
      </c>
      <c r="L94" s="7"/>
      <c r="M94" s="8" t="s">
        <v>28</v>
      </c>
      <c r="N94" s="12">
        <f t="shared" si="12"/>
        <v>-39940.010167277011</v>
      </c>
      <c r="O94" s="34">
        <f t="shared" si="12"/>
        <v>-5416.5399198006198</v>
      </c>
    </row>
    <row r="95" spans="1:15" x14ac:dyDescent="0.2">
      <c r="A95" s="8" t="s">
        <v>33</v>
      </c>
      <c r="B95" s="5">
        <v>0</v>
      </c>
      <c r="C95" s="12">
        <v>0</v>
      </c>
      <c r="D95" s="12">
        <v>0</v>
      </c>
      <c r="E95" s="6">
        <v>9.2079999999999995E-2</v>
      </c>
      <c r="F95" s="7"/>
      <c r="G95" s="8" t="s">
        <v>33</v>
      </c>
      <c r="H95" s="5">
        <v>0</v>
      </c>
      <c r="I95" s="12">
        <f t="shared" si="11"/>
        <v>0</v>
      </c>
      <c r="J95" s="12">
        <f>IF(I95*K95&gt;0,I95*K95,0)</f>
        <v>0</v>
      </c>
      <c r="K95" s="6">
        <f>K90</f>
        <v>8.7499999999999994E-2</v>
      </c>
      <c r="L95" s="7"/>
      <c r="M95" s="8" t="s">
        <v>33</v>
      </c>
      <c r="N95" s="12">
        <f t="shared" si="12"/>
        <v>0</v>
      </c>
      <c r="O95" s="34">
        <f t="shared" si="12"/>
        <v>0</v>
      </c>
    </row>
    <row r="96" spans="1:15" x14ac:dyDescent="0.2">
      <c r="A96" s="8" t="s">
        <v>29</v>
      </c>
      <c r="B96" s="36">
        <v>0</v>
      </c>
      <c r="C96" s="37">
        <v>0</v>
      </c>
      <c r="D96" s="37">
        <v>0</v>
      </c>
      <c r="E96" s="6">
        <v>9.2079999999999995E-2</v>
      </c>
      <c r="F96" s="7"/>
      <c r="G96" s="8" t="s">
        <v>29</v>
      </c>
      <c r="H96" s="36">
        <v>0</v>
      </c>
      <c r="I96" s="37">
        <f t="shared" si="11"/>
        <v>0</v>
      </c>
      <c r="J96" s="37">
        <f>I96*K96</f>
        <v>0</v>
      </c>
      <c r="K96" s="6">
        <f>K90</f>
        <v>8.7499999999999994E-2</v>
      </c>
      <c r="L96" s="7"/>
      <c r="M96" s="8" t="s">
        <v>29</v>
      </c>
      <c r="N96" s="37">
        <f t="shared" si="12"/>
        <v>0</v>
      </c>
      <c r="O96" s="38">
        <f t="shared" si="12"/>
        <v>0</v>
      </c>
    </row>
    <row r="97" spans="1:24" x14ac:dyDescent="0.2">
      <c r="A97" s="8"/>
      <c r="B97" s="12"/>
      <c r="C97" s="12"/>
      <c r="D97" s="12"/>
      <c r="E97" s="6"/>
      <c r="F97" s="7"/>
      <c r="G97" s="8"/>
      <c r="H97" s="12"/>
      <c r="I97" s="12"/>
      <c r="J97" s="12"/>
      <c r="K97" s="6"/>
      <c r="L97" s="7"/>
      <c r="M97" s="8"/>
      <c r="N97" s="12"/>
      <c r="O97" s="34"/>
    </row>
    <row r="98" spans="1:24" x14ac:dyDescent="0.2">
      <c r="A98" s="8" t="s">
        <v>22</v>
      </c>
      <c r="B98" s="12">
        <v>1040596</v>
      </c>
      <c r="C98" s="12">
        <v>460710.03780004644</v>
      </c>
      <c r="D98" s="12">
        <v>42422.180280628272</v>
      </c>
      <c r="E98" s="6"/>
      <c r="F98" s="7"/>
      <c r="G98" s="8" t="s">
        <v>22</v>
      </c>
      <c r="H98" s="12">
        <f>SUM(H90:H97)</f>
        <v>1110976</v>
      </c>
      <c r="I98" s="12">
        <f>SUM(I90:I97)</f>
        <v>411738.63973016111</v>
      </c>
      <c r="J98" s="12">
        <f>SUM(J90:J97)</f>
        <v>36027.130976389097</v>
      </c>
      <c r="K98" s="6"/>
      <c r="L98" s="7"/>
      <c r="M98" s="8" t="s">
        <v>22</v>
      </c>
      <c r="N98" s="12">
        <f>SUM(N90:N97)</f>
        <v>-48971.398069885341</v>
      </c>
      <c r="O98" s="34">
        <f>SUM(O90:O97)</f>
        <v>-6395.0493042391754</v>
      </c>
    </row>
    <row r="99" spans="1:24" x14ac:dyDescent="0.2">
      <c r="A99" s="8"/>
      <c r="B99" s="12"/>
      <c r="C99" s="12"/>
      <c r="D99" s="12"/>
      <c r="E99" s="6"/>
      <c r="F99" s="7"/>
      <c r="G99" s="8"/>
      <c r="H99" s="12"/>
      <c r="I99" s="12"/>
      <c r="J99" s="12"/>
      <c r="K99" s="6"/>
      <c r="L99" s="7"/>
      <c r="M99" s="8"/>
      <c r="N99" s="12"/>
      <c r="O99" s="34"/>
    </row>
    <row r="100" spans="1:24" x14ac:dyDescent="0.2">
      <c r="A100" s="8"/>
      <c r="B100" s="12"/>
      <c r="C100" s="12"/>
      <c r="D100" s="12"/>
      <c r="E100" s="6"/>
      <c r="F100" s="7"/>
      <c r="G100" s="8"/>
      <c r="H100" s="12"/>
      <c r="I100" s="12"/>
      <c r="J100" s="12"/>
      <c r="K100" s="6"/>
      <c r="L100" s="7"/>
      <c r="M100" s="8"/>
      <c r="N100" s="12"/>
      <c r="O100" s="34"/>
    </row>
    <row r="101" spans="1:24" x14ac:dyDescent="0.2">
      <c r="A101" s="43" t="s">
        <v>36</v>
      </c>
      <c r="B101" s="16">
        <v>14210761</v>
      </c>
      <c r="C101" s="16">
        <v>6291624.4122420484</v>
      </c>
      <c r="D101" s="16">
        <v>726498.02518065134</v>
      </c>
      <c r="E101" s="44"/>
      <c r="F101" s="45"/>
      <c r="G101" s="43" t="s">
        <v>36</v>
      </c>
      <c r="H101" s="16">
        <f>H98+H86+H73</f>
        <v>15618516</v>
      </c>
      <c r="I101" s="16">
        <f>I98+I86+I73</f>
        <v>5788374.7456900571</v>
      </c>
      <c r="J101" s="16">
        <f>J98+J86+J73-1</f>
        <v>670573.06336750882</v>
      </c>
      <c r="K101" s="44"/>
      <c r="L101" s="45"/>
      <c r="M101" s="43" t="s">
        <v>36</v>
      </c>
      <c r="N101" s="16">
        <f>N98+N86+N73</f>
        <v>-503249.66655199142</v>
      </c>
      <c r="O101" s="46">
        <f>O98+O86+O73</f>
        <v>-55924.961813142661</v>
      </c>
    </row>
    <row r="102" spans="1:24" x14ac:dyDescent="0.2">
      <c r="A102" s="12"/>
      <c r="B102" s="12"/>
      <c r="C102" s="12"/>
      <c r="D102" s="12"/>
      <c r="E102" s="6"/>
      <c r="F102" s="7"/>
      <c r="G102" s="12"/>
      <c r="H102" s="12"/>
      <c r="I102" s="12"/>
      <c r="J102" s="12"/>
      <c r="K102" s="6"/>
      <c r="L102" s="7"/>
      <c r="M102" s="8"/>
      <c r="N102" s="8"/>
      <c r="O102" s="9"/>
    </row>
    <row r="103" spans="1:24" x14ac:dyDescent="0.2">
      <c r="A103" s="159" t="s">
        <v>37</v>
      </c>
      <c r="B103" s="160"/>
      <c r="C103" s="160"/>
      <c r="D103" s="160"/>
      <c r="E103" s="161"/>
      <c r="F103" s="7"/>
      <c r="G103" s="159" t="s">
        <v>37</v>
      </c>
      <c r="H103" s="160"/>
      <c r="I103" s="160"/>
      <c r="J103" s="160"/>
      <c r="K103" s="161"/>
      <c r="L103" s="7"/>
      <c r="M103" s="159" t="s">
        <v>37</v>
      </c>
      <c r="N103" s="160"/>
      <c r="O103" s="161"/>
    </row>
    <row r="104" spans="1:24" x14ac:dyDescent="0.2">
      <c r="A104" s="21"/>
      <c r="B104" s="21"/>
      <c r="C104" s="21"/>
      <c r="D104" s="21"/>
      <c r="E104" s="22"/>
      <c r="F104" s="23"/>
      <c r="G104" s="21"/>
      <c r="H104" s="21"/>
      <c r="I104" s="21"/>
      <c r="J104" s="21"/>
      <c r="K104" s="22"/>
      <c r="L104" s="24"/>
      <c r="M104" s="8"/>
      <c r="N104" s="21"/>
      <c r="O104" s="25"/>
    </row>
    <row r="105" spans="1:24" x14ac:dyDescent="0.2">
      <c r="A105" s="26"/>
      <c r="B105" s="26"/>
      <c r="C105" s="26" t="s">
        <v>0</v>
      </c>
      <c r="D105" s="26" t="s">
        <v>14</v>
      </c>
      <c r="E105" s="27"/>
      <c r="F105" s="28"/>
      <c r="G105" s="26"/>
      <c r="H105" s="26"/>
      <c r="I105" s="26" t="s">
        <v>0</v>
      </c>
      <c r="J105" s="26" t="s">
        <v>14</v>
      </c>
      <c r="K105" s="27"/>
      <c r="L105" s="28"/>
      <c r="M105" s="8"/>
      <c r="N105" s="26"/>
      <c r="O105" s="9"/>
      <c r="X105" s="29"/>
    </row>
    <row r="106" spans="1:24" x14ac:dyDescent="0.2">
      <c r="A106" s="30"/>
      <c r="B106" s="30" t="s">
        <v>0</v>
      </c>
      <c r="C106" s="30" t="s">
        <v>15</v>
      </c>
      <c r="D106" s="30" t="s">
        <v>15</v>
      </c>
      <c r="E106" s="31" t="s">
        <v>16</v>
      </c>
      <c r="F106" s="32"/>
      <c r="G106" s="30"/>
      <c r="H106" s="30" t="s">
        <v>0</v>
      </c>
      <c r="I106" s="30" t="s">
        <v>15</v>
      </c>
      <c r="J106" s="30" t="s">
        <v>15</v>
      </c>
      <c r="K106" s="31" t="s">
        <v>16</v>
      </c>
      <c r="L106" s="32"/>
      <c r="M106" s="8"/>
      <c r="N106" s="30" t="s">
        <v>0</v>
      </c>
      <c r="O106" s="33" t="s">
        <v>14</v>
      </c>
    </row>
    <row r="107" spans="1:24" x14ac:dyDescent="0.2">
      <c r="A107" s="13" t="s">
        <v>17</v>
      </c>
      <c r="B107" s="21"/>
      <c r="C107" s="21"/>
      <c r="D107" s="21"/>
      <c r="E107" s="22"/>
      <c r="F107" s="24"/>
      <c r="G107" s="13" t="s">
        <v>17</v>
      </c>
      <c r="H107" s="21"/>
      <c r="I107" s="21"/>
      <c r="J107" s="21"/>
      <c r="K107" s="22"/>
      <c r="L107" s="24"/>
      <c r="M107" s="13" t="s">
        <v>17</v>
      </c>
      <c r="N107" s="21"/>
      <c r="O107" s="25"/>
    </row>
    <row r="108" spans="1:24" x14ac:dyDescent="0.2">
      <c r="A108" s="8"/>
      <c r="B108" s="12"/>
      <c r="C108" s="12"/>
      <c r="D108" s="12"/>
      <c r="E108" s="6"/>
      <c r="F108" s="7"/>
      <c r="G108" s="8"/>
      <c r="H108" s="12"/>
      <c r="I108" s="12"/>
      <c r="J108" s="12"/>
      <c r="K108" s="6"/>
      <c r="L108" s="7"/>
      <c r="M108" s="8"/>
      <c r="N108" s="12"/>
      <c r="O108" s="34"/>
    </row>
    <row r="109" spans="1:24" x14ac:dyDescent="0.2">
      <c r="A109" s="8" t="s">
        <v>18</v>
      </c>
      <c r="B109" s="5">
        <v>344698</v>
      </c>
      <c r="C109" s="12">
        <v>152610.45459486719</v>
      </c>
      <c r="D109" s="12">
        <v>19329.640178985876</v>
      </c>
      <c r="E109" s="35">
        <v>0.12665999999999999</v>
      </c>
      <c r="F109" s="7"/>
      <c r="G109" s="8" t="s">
        <v>18</v>
      </c>
      <c r="H109" s="5">
        <v>344140</v>
      </c>
      <c r="I109" s="12">
        <f>H109/$H$222*$J$18</f>
        <v>127541.67099625703</v>
      </c>
      <c r="J109" s="12">
        <f>IF(I109*K109&gt;0,I109*K109,0)</f>
        <v>16002.65345990037</v>
      </c>
      <c r="K109" s="35">
        <v>0.12547</v>
      </c>
      <c r="L109" s="7"/>
      <c r="M109" s="8" t="s">
        <v>18</v>
      </c>
      <c r="N109" s="12">
        <f t="shared" ref="N109:O112" si="13">I109-C109</f>
        <v>-25068.783598610156</v>
      </c>
      <c r="O109" s="34">
        <f t="shared" si="13"/>
        <v>-3326.9867190855057</v>
      </c>
    </row>
    <row r="110" spans="1:24" x14ac:dyDescent="0.2">
      <c r="A110" s="8" t="s">
        <v>19</v>
      </c>
      <c r="B110" s="5">
        <v>156046262</v>
      </c>
      <c r="C110" s="12">
        <v>69087406.894295156</v>
      </c>
      <c r="D110" s="47">
        <v>8750610.9572314247</v>
      </c>
      <c r="E110" s="6">
        <v>0.12665999999999999</v>
      </c>
      <c r="F110" s="7"/>
      <c r="G110" s="8" t="s">
        <v>19</v>
      </c>
      <c r="H110" s="5">
        <v>168116953</v>
      </c>
      <c r="I110" s="12">
        <f>H110/$H$222*$J$18</f>
        <v>62305797.374380209</v>
      </c>
      <c r="J110" s="47">
        <f>IF(I110*K110&gt;0,I110*K110,0)</f>
        <v>7817508.3965634843</v>
      </c>
      <c r="K110" s="6">
        <f>K109</f>
        <v>0.12547</v>
      </c>
      <c r="L110" s="7"/>
      <c r="M110" s="8" t="s">
        <v>19</v>
      </c>
      <c r="N110" s="12">
        <f t="shared" si="13"/>
        <v>-6781609.5199149475</v>
      </c>
      <c r="O110" s="34">
        <f t="shared" si="13"/>
        <v>-933102.56066794042</v>
      </c>
    </row>
    <row r="111" spans="1:24" x14ac:dyDescent="0.2">
      <c r="A111" s="8" t="s">
        <v>20</v>
      </c>
      <c r="B111" s="5">
        <v>0</v>
      </c>
      <c r="C111" s="12">
        <v>0</v>
      </c>
      <c r="D111" s="12">
        <v>0</v>
      </c>
      <c r="E111" s="6">
        <v>0.12665999999999999</v>
      </c>
      <c r="F111" s="7"/>
      <c r="G111" s="8" t="s">
        <v>20</v>
      </c>
      <c r="H111" s="5">
        <v>0</v>
      </c>
      <c r="I111" s="12">
        <f>H111/$H$222*$J$18</f>
        <v>0</v>
      </c>
      <c r="J111" s="12">
        <f>IF(I111*K111&gt;0,I111*K111,0)</f>
        <v>0</v>
      </c>
      <c r="K111" s="6">
        <f>K109</f>
        <v>0.12547</v>
      </c>
      <c r="L111" s="7"/>
      <c r="M111" s="8" t="s">
        <v>20</v>
      </c>
      <c r="N111" s="12">
        <f t="shared" si="13"/>
        <v>0</v>
      </c>
      <c r="O111" s="34">
        <f t="shared" si="13"/>
        <v>0</v>
      </c>
    </row>
    <row r="112" spans="1:24" x14ac:dyDescent="0.2">
      <c r="A112" s="8" t="s">
        <v>21</v>
      </c>
      <c r="B112" s="36">
        <v>0</v>
      </c>
      <c r="C112" s="37">
        <v>0</v>
      </c>
      <c r="D112" s="37">
        <v>0</v>
      </c>
      <c r="E112" s="6">
        <v>0.12665999999999999</v>
      </c>
      <c r="F112" s="7"/>
      <c r="G112" s="8" t="s">
        <v>21</v>
      </c>
      <c r="H112" s="36">
        <v>0</v>
      </c>
      <c r="I112" s="37">
        <f>H112/$H$222*$J$18</f>
        <v>0</v>
      </c>
      <c r="J112" s="37">
        <f>IF(I112*K112&gt;0,I112*K112,0)</f>
        <v>0</v>
      </c>
      <c r="K112" s="6">
        <f>K109</f>
        <v>0.12547</v>
      </c>
      <c r="L112" s="7"/>
      <c r="M112" s="8" t="s">
        <v>21</v>
      </c>
      <c r="N112" s="37">
        <f t="shared" si="13"/>
        <v>0</v>
      </c>
      <c r="O112" s="38">
        <f t="shared" si="13"/>
        <v>0</v>
      </c>
    </row>
    <row r="113" spans="1:15" x14ac:dyDescent="0.2">
      <c r="A113" s="8"/>
      <c r="B113" s="12"/>
      <c r="C113" s="12"/>
      <c r="D113" s="12"/>
      <c r="E113" s="6"/>
      <c r="F113" s="7"/>
      <c r="G113" s="8"/>
      <c r="H113" s="12"/>
      <c r="I113" s="12"/>
      <c r="J113" s="12"/>
      <c r="K113" s="6"/>
      <c r="L113" s="7"/>
      <c r="M113" s="8"/>
      <c r="N113" s="12"/>
      <c r="O113" s="34"/>
    </row>
    <row r="114" spans="1:15" x14ac:dyDescent="0.2">
      <c r="A114" s="8" t="s">
        <v>22</v>
      </c>
      <c r="B114" s="12">
        <v>156390960</v>
      </c>
      <c r="C114" s="12">
        <v>69240017.348890021</v>
      </c>
      <c r="D114" s="12">
        <v>8769940.5974104106</v>
      </c>
      <c r="E114" s="6"/>
      <c r="F114" s="7"/>
      <c r="G114" s="8" t="s">
        <v>22</v>
      </c>
      <c r="H114" s="12">
        <f>SUM(H109:H113)</f>
        <v>168461093</v>
      </c>
      <c r="I114" s="12">
        <f>SUM(I109:I113)</f>
        <v>62433339.045376465</v>
      </c>
      <c r="J114" s="12">
        <f>SUM(J109:J113)</f>
        <v>7833511.0500233844</v>
      </c>
      <c r="K114" s="6"/>
      <c r="L114" s="7"/>
      <c r="M114" s="8" t="s">
        <v>22</v>
      </c>
      <c r="N114" s="12">
        <f>SUM(N109:N113)</f>
        <v>-6806678.3035135577</v>
      </c>
      <c r="O114" s="34">
        <f>SUM(O109:O113)</f>
        <v>-936429.5473870259</v>
      </c>
    </row>
    <row r="115" spans="1:15" x14ac:dyDescent="0.2">
      <c r="A115" s="48"/>
      <c r="B115" s="47"/>
      <c r="C115" s="47"/>
      <c r="D115" s="12"/>
      <c r="E115" s="6"/>
      <c r="F115" s="7"/>
      <c r="G115" s="48"/>
      <c r="H115" s="47"/>
      <c r="I115" s="47"/>
      <c r="J115" s="12"/>
      <c r="K115" s="6"/>
      <c r="L115" s="7"/>
      <c r="M115" s="8"/>
      <c r="N115" s="12"/>
      <c r="O115" s="34"/>
    </row>
    <row r="116" spans="1:15" x14ac:dyDescent="0.2">
      <c r="A116" s="13" t="s">
        <v>23</v>
      </c>
      <c r="B116" s="12"/>
      <c r="C116" s="12"/>
      <c r="D116" s="12"/>
      <c r="E116" s="6"/>
      <c r="F116" s="7"/>
      <c r="G116" s="13" t="s">
        <v>23</v>
      </c>
      <c r="H116" s="12"/>
      <c r="I116" s="12"/>
      <c r="J116" s="12"/>
      <c r="K116" s="6"/>
      <c r="L116" s="7"/>
      <c r="M116" s="13" t="s">
        <v>23</v>
      </c>
      <c r="N116" s="12"/>
      <c r="O116" s="34"/>
    </row>
    <row r="117" spans="1:15" x14ac:dyDescent="0.2">
      <c r="A117" s="8"/>
      <c r="B117" s="12"/>
      <c r="C117" s="12"/>
      <c r="D117" s="12"/>
      <c r="E117" s="6"/>
      <c r="F117" s="7"/>
      <c r="G117" s="8"/>
      <c r="H117" s="12"/>
      <c r="I117" s="12"/>
      <c r="J117" s="12"/>
      <c r="K117" s="6"/>
      <c r="L117" s="7"/>
      <c r="M117" s="8"/>
      <c r="N117" s="12"/>
      <c r="O117" s="34"/>
    </row>
    <row r="118" spans="1:15" x14ac:dyDescent="0.2">
      <c r="A118" s="8" t="s">
        <v>24</v>
      </c>
      <c r="B118" s="5">
        <v>24183612</v>
      </c>
      <c r="C118" s="12">
        <v>10706972.541372115</v>
      </c>
      <c r="D118" s="12">
        <v>1161385.3115626334</v>
      </c>
      <c r="E118" s="35">
        <v>0.10847</v>
      </c>
      <c r="F118" s="7"/>
      <c r="G118" s="8" t="s">
        <v>24</v>
      </c>
      <c r="H118" s="5">
        <v>24638851</v>
      </c>
      <c r="I118" s="12">
        <f t="shared" ref="I118:I125" si="14">H118/$H$222*$J$18</f>
        <v>9131400.674050672</v>
      </c>
      <c r="J118" s="12">
        <f t="shared" ref="J118:J123" si="15">IF(I118*K118&gt;0,I118*K118,0)</f>
        <v>977516.44215712452</v>
      </c>
      <c r="K118" s="35">
        <v>0.10705000000000001</v>
      </c>
      <c r="L118" s="7"/>
      <c r="M118" s="8" t="s">
        <v>24</v>
      </c>
      <c r="N118" s="12">
        <f t="shared" ref="N118:O125" si="16">I118-C118</f>
        <v>-1575571.8673214428</v>
      </c>
      <c r="O118" s="34">
        <f t="shared" si="16"/>
        <v>-183868.86940550886</v>
      </c>
    </row>
    <row r="119" spans="1:15" x14ac:dyDescent="0.2">
      <c r="A119" s="8" t="s">
        <v>25</v>
      </c>
      <c r="B119" s="5">
        <v>7321935</v>
      </c>
      <c r="C119" s="12">
        <v>3241689.3305562227</v>
      </c>
      <c r="D119" s="12">
        <v>351626.04168543348</v>
      </c>
      <c r="E119" s="39">
        <v>0.10847</v>
      </c>
      <c r="F119" s="7"/>
      <c r="G119" s="8" t="s">
        <v>25</v>
      </c>
      <c r="H119" s="5">
        <v>8044935</v>
      </c>
      <c r="I119" s="12">
        <f t="shared" si="14"/>
        <v>2981532.0885577756</v>
      </c>
      <c r="J119" s="12">
        <f t="shared" si="15"/>
        <v>319173.01008010987</v>
      </c>
      <c r="K119" s="39">
        <f>K118</f>
        <v>0.10705000000000001</v>
      </c>
      <c r="L119" s="7"/>
      <c r="M119" s="8" t="s">
        <v>25</v>
      </c>
      <c r="N119" s="12">
        <f t="shared" si="16"/>
        <v>-260157.24199844711</v>
      </c>
      <c r="O119" s="34">
        <f t="shared" si="16"/>
        <v>-32453.031605323602</v>
      </c>
    </row>
    <row r="120" spans="1:15" x14ac:dyDescent="0.2">
      <c r="A120" s="8" t="s">
        <v>18</v>
      </c>
      <c r="B120" s="5">
        <v>663959</v>
      </c>
      <c r="C120" s="12">
        <v>293959.01578295615</v>
      </c>
      <c r="D120" s="12">
        <v>31885.734441977253</v>
      </c>
      <c r="E120" s="6">
        <v>0.10847</v>
      </c>
      <c r="F120" s="7"/>
      <c r="G120" s="8" t="s">
        <v>18</v>
      </c>
      <c r="H120" s="5">
        <v>665630</v>
      </c>
      <c r="I120" s="12">
        <f t="shared" si="14"/>
        <v>246689.02907316369</v>
      </c>
      <c r="J120" s="12">
        <f t="shared" si="15"/>
        <v>26408.060562282175</v>
      </c>
      <c r="K120" s="6">
        <f>K118</f>
        <v>0.10705000000000001</v>
      </c>
      <c r="L120" s="7"/>
      <c r="M120" s="8" t="s">
        <v>18</v>
      </c>
      <c r="N120" s="12">
        <f t="shared" si="16"/>
        <v>-47269.986709792458</v>
      </c>
      <c r="O120" s="34">
        <f t="shared" si="16"/>
        <v>-5477.6738796950776</v>
      </c>
    </row>
    <row r="121" spans="1:15" x14ac:dyDescent="0.2">
      <c r="A121" s="8" t="s">
        <v>26</v>
      </c>
      <c r="B121" s="5">
        <v>11441</v>
      </c>
      <c r="C121" s="12">
        <v>5065.3505707021086</v>
      </c>
      <c r="D121" s="12">
        <v>549.4385764040577</v>
      </c>
      <c r="E121" s="6">
        <v>0.10847</v>
      </c>
      <c r="F121" s="7"/>
      <c r="G121" s="8" t="s">
        <v>26</v>
      </c>
      <c r="H121" s="5">
        <v>10608</v>
      </c>
      <c r="I121" s="12">
        <f t="shared" si="14"/>
        <v>3931.4292030228817</v>
      </c>
      <c r="J121" s="12">
        <f t="shared" si="15"/>
        <v>420.8594961835995</v>
      </c>
      <c r="K121" s="6">
        <f>K118</f>
        <v>0.10705000000000001</v>
      </c>
      <c r="L121" s="7"/>
      <c r="M121" s="8" t="s">
        <v>26</v>
      </c>
      <c r="N121" s="12">
        <f t="shared" si="16"/>
        <v>-1133.9213676792269</v>
      </c>
      <c r="O121" s="34">
        <f t="shared" si="16"/>
        <v>-128.5790802204582</v>
      </c>
    </row>
    <row r="122" spans="1:15" x14ac:dyDescent="0.2">
      <c r="A122" s="8" t="s">
        <v>27</v>
      </c>
      <c r="B122" s="5">
        <v>29088179</v>
      </c>
      <c r="C122" s="12">
        <v>12878404.343880352</v>
      </c>
      <c r="D122" s="12">
        <v>1396920.5191807018</v>
      </c>
      <c r="E122" s="6">
        <v>0.10847</v>
      </c>
      <c r="F122" s="7"/>
      <c r="G122" s="8" t="s">
        <v>27</v>
      </c>
      <c r="H122" s="5">
        <v>28615579</v>
      </c>
      <c r="I122" s="12">
        <f t="shared" si="14"/>
        <v>10605215.209465338</v>
      </c>
      <c r="J122" s="12">
        <f t="shared" si="15"/>
        <v>1135288.2881732646</v>
      </c>
      <c r="K122" s="6">
        <f>K118</f>
        <v>0.10705000000000001</v>
      </c>
      <c r="L122" s="7"/>
      <c r="M122" s="8" t="s">
        <v>27</v>
      </c>
      <c r="N122" s="12">
        <f t="shared" si="16"/>
        <v>-2273189.1344150137</v>
      </c>
      <c r="O122" s="34">
        <f t="shared" si="16"/>
        <v>-261632.23100743722</v>
      </c>
    </row>
    <row r="123" spans="1:15" x14ac:dyDescent="0.2">
      <c r="A123" s="8" t="s">
        <v>28</v>
      </c>
      <c r="B123" s="5">
        <v>45384118</v>
      </c>
      <c r="C123" s="12">
        <v>20093214.580203816</v>
      </c>
      <c r="D123" s="47">
        <v>2179510.9855147079</v>
      </c>
      <c r="E123" s="6">
        <v>0.10847</v>
      </c>
      <c r="F123" s="7"/>
      <c r="G123" s="8" t="s">
        <v>28</v>
      </c>
      <c r="H123" s="5">
        <v>45493376</v>
      </c>
      <c r="I123" s="12">
        <f t="shared" si="14"/>
        <v>16860292.8874906</v>
      </c>
      <c r="J123" s="47">
        <f t="shared" si="15"/>
        <v>1804894.3536058688</v>
      </c>
      <c r="K123" s="6">
        <f>K118</f>
        <v>0.10705000000000001</v>
      </c>
      <c r="L123" s="7"/>
      <c r="M123" s="8" t="s">
        <v>28</v>
      </c>
      <c r="N123" s="12">
        <f t="shared" si="16"/>
        <v>-3232921.6927132159</v>
      </c>
      <c r="O123" s="34">
        <f t="shared" si="16"/>
        <v>-374616.6319088391</v>
      </c>
    </row>
    <row r="124" spans="1:15" x14ac:dyDescent="0.2">
      <c r="A124" s="8" t="s">
        <v>29</v>
      </c>
      <c r="B124" s="5">
        <v>6021988</v>
      </c>
      <c r="C124" s="12">
        <v>2666155.0871917885</v>
      </c>
      <c r="D124" s="12">
        <v>289197.84230769327</v>
      </c>
      <c r="E124" s="6">
        <v>0.10847</v>
      </c>
      <c r="F124" s="7"/>
      <c r="G124" s="8" t="s">
        <v>29</v>
      </c>
      <c r="H124" s="5">
        <v>-297064</v>
      </c>
      <c r="I124" s="12">
        <f t="shared" si="14"/>
        <v>-110094.84207831723</v>
      </c>
      <c r="J124" s="12">
        <f>IF(I124*K124&gt;0,I124*K124,0)</f>
        <v>0</v>
      </c>
      <c r="K124" s="6">
        <f>K118</f>
        <v>0.10705000000000001</v>
      </c>
      <c r="L124" s="7"/>
      <c r="M124" s="8" t="s">
        <v>29</v>
      </c>
      <c r="N124" s="12">
        <f t="shared" si="16"/>
        <v>-2776249.9292701059</v>
      </c>
      <c r="O124" s="34">
        <f t="shared" si="16"/>
        <v>-289197.84230769327</v>
      </c>
    </row>
    <row r="125" spans="1:15" x14ac:dyDescent="0.2">
      <c r="A125" s="40" t="s">
        <v>30</v>
      </c>
      <c r="B125" s="5">
        <v>98</v>
      </c>
      <c r="C125" s="37">
        <v>43.388196480098472</v>
      </c>
      <c r="D125" s="37">
        <v>4.7063176721962812</v>
      </c>
      <c r="E125" s="6">
        <v>0.10847</v>
      </c>
      <c r="F125" s="7"/>
      <c r="G125" s="40" t="s">
        <v>30</v>
      </c>
      <c r="H125" s="5">
        <v>175</v>
      </c>
      <c r="I125" s="37">
        <f t="shared" si="14"/>
        <v>64.856722334936293</v>
      </c>
      <c r="J125" s="37">
        <f>I125*K125</f>
        <v>6.9429121259549307</v>
      </c>
      <c r="K125" s="6">
        <f>K118</f>
        <v>0.10705000000000001</v>
      </c>
      <c r="L125" s="7"/>
      <c r="M125" s="1" t="s">
        <v>30</v>
      </c>
      <c r="N125" s="37">
        <f t="shared" si="16"/>
        <v>21.468525854837821</v>
      </c>
      <c r="O125" s="38">
        <f t="shared" si="16"/>
        <v>2.2365944537586495</v>
      </c>
    </row>
    <row r="126" spans="1:15" x14ac:dyDescent="0.2">
      <c r="A126" s="8"/>
      <c r="B126" s="12"/>
      <c r="C126" s="12"/>
      <c r="D126" s="12"/>
      <c r="E126" s="6"/>
      <c r="F126" s="7"/>
      <c r="G126" s="8"/>
      <c r="H126" s="12"/>
      <c r="I126" s="12"/>
      <c r="J126" s="12"/>
      <c r="K126" s="6"/>
      <c r="L126" s="7"/>
      <c r="M126" s="8"/>
      <c r="N126" s="12"/>
      <c r="O126" s="34"/>
    </row>
    <row r="127" spans="1:15" x14ac:dyDescent="0.2">
      <c r="A127" s="8" t="s">
        <v>22</v>
      </c>
      <c r="B127" s="12">
        <v>112675330</v>
      </c>
      <c r="C127" s="12">
        <v>49885504.63775444</v>
      </c>
      <c r="D127" s="12">
        <v>5411081.5795872239</v>
      </c>
      <c r="E127" s="6"/>
      <c r="F127" s="7"/>
      <c r="G127" s="8" t="s">
        <v>22</v>
      </c>
      <c r="H127" s="12">
        <f>SUM(H118:H126)</f>
        <v>107172090</v>
      </c>
      <c r="I127" s="12">
        <f>SUM(I118:I126)+1</f>
        <v>39719032.332484588</v>
      </c>
      <c r="J127" s="12">
        <f>SUM(J118:J126)+1</f>
        <v>4263708.95698696</v>
      </c>
      <c r="K127" s="6"/>
      <c r="L127" s="7"/>
      <c r="M127" s="8" t="s">
        <v>22</v>
      </c>
      <c r="N127" s="12">
        <f>SUM(N118:N126)</f>
        <v>-10166472.305269843</v>
      </c>
      <c r="O127" s="34">
        <f>SUM(O118:O126)</f>
        <v>-1147372.6226002639</v>
      </c>
    </row>
    <row r="128" spans="1:15" x14ac:dyDescent="0.2">
      <c r="A128" s="48"/>
      <c r="B128" s="47"/>
      <c r="C128" s="47"/>
      <c r="D128" s="12"/>
      <c r="E128" s="6"/>
      <c r="F128" s="7"/>
      <c r="G128" s="48"/>
      <c r="H128" s="47"/>
      <c r="I128" s="47"/>
      <c r="J128" s="12"/>
      <c r="K128" s="6"/>
      <c r="L128" s="7"/>
      <c r="M128" s="8"/>
      <c r="N128" s="12"/>
      <c r="O128" s="34"/>
    </row>
    <row r="129" spans="1:15" x14ac:dyDescent="0.2">
      <c r="A129" s="13" t="s">
        <v>31</v>
      </c>
      <c r="B129" s="12"/>
      <c r="C129" s="12"/>
      <c r="D129" s="12"/>
      <c r="E129" s="6"/>
      <c r="F129" s="7"/>
      <c r="G129" s="13" t="s">
        <v>31</v>
      </c>
      <c r="H129" s="12"/>
      <c r="I129" s="12"/>
      <c r="J129" s="12"/>
      <c r="K129" s="6"/>
      <c r="L129" s="7"/>
      <c r="M129" s="13" t="s">
        <v>31</v>
      </c>
      <c r="N129" s="12"/>
      <c r="O129" s="34"/>
    </row>
    <row r="130" spans="1:15" x14ac:dyDescent="0.2">
      <c r="A130" s="8"/>
      <c r="B130" s="12"/>
      <c r="C130" s="12"/>
      <c r="D130" s="12"/>
      <c r="E130" s="6"/>
      <c r="F130" s="7"/>
      <c r="G130" s="8"/>
      <c r="H130" s="12"/>
      <c r="I130" s="12"/>
      <c r="J130" s="12"/>
      <c r="K130" s="6"/>
      <c r="L130" s="7"/>
      <c r="M130" s="8"/>
      <c r="N130" s="12"/>
      <c r="O130" s="34"/>
    </row>
    <row r="131" spans="1:15" x14ac:dyDescent="0.2">
      <c r="A131" s="8" t="s">
        <v>24</v>
      </c>
      <c r="B131" s="53">
        <v>184159</v>
      </c>
      <c r="C131" s="12">
        <v>81533.947709984248</v>
      </c>
      <c r="D131" s="12">
        <v>6631.1559672530193</v>
      </c>
      <c r="E131" s="35">
        <v>8.133E-2</v>
      </c>
      <c r="F131" s="7"/>
      <c r="G131" s="8" t="s">
        <v>24</v>
      </c>
      <c r="H131" s="53">
        <v>137602</v>
      </c>
      <c r="I131" s="12">
        <f t="shared" ref="I131:I137" si="17">H131/$H$222*$J$18</f>
        <v>50996.655467039454</v>
      </c>
      <c r="J131" s="12">
        <f t="shared" ref="J131:J137" si="18">IF(I131*K131&gt;0,I131*K131,0)</f>
        <v>4103.7008654326646</v>
      </c>
      <c r="K131" s="35">
        <v>8.047E-2</v>
      </c>
      <c r="L131" s="7"/>
      <c r="M131" s="8" t="s">
        <v>24</v>
      </c>
      <c r="N131" s="12">
        <f t="shared" ref="N131:O137" si="19">I131-C131</f>
        <v>-30537.292242944794</v>
      </c>
      <c r="O131" s="34">
        <f t="shared" si="19"/>
        <v>-2527.4551018203547</v>
      </c>
    </row>
    <row r="132" spans="1:15" x14ac:dyDescent="0.2">
      <c r="A132" s="8" t="s">
        <v>25</v>
      </c>
      <c r="B132" s="5">
        <v>28829</v>
      </c>
      <c r="C132" s="12">
        <v>12763.656289028153</v>
      </c>
      <c r="D132" s="12">
        <v>1038.0681659866598</v>
      </c>
      <c r="E132" s="6">
        <v>8.133E-2</v>
      </c>
      <c r="F132" s="7"/>
      <c r="G132" s="8" t="s">
        <v>25</v>
      </c>
      <c r="H132" s="5">
        <v>42433</v>
      </c>
      <c r="I132" s="12">
        <f t="shared" si="17"/>
        <v>15726.087421933438</v>
      </c>
      <c r="J132" s="12">
        <f t="shared" si="18"/>
        <v>1265.4782548429837</v>
      </c>
      <c r="K132" s="6">
        <f>K131</f>
        <v>8.047E-2</v>
      </c>
      <c r="L132" s="7"/>
      <c r="M132" s="8" t="s">
        <v>25</v>
      </c>
      <c r="N132" s="12">
        <f t="shared" si="19"/>
        <v>2962.4311329052853</v>
      </c>
      <c r="O132" s="34">
        <f t="shared" si="19"/>
        <v>227.41008885632391</v>
      </c>
    </row>
    <row r="133" spans="1:15" x14ac:dyDescent="0.2">
      <c r="A133" s="8" t="s">
        <v>27</v>
      </c>
      <c r="B133" s="5">
        <v>887480</v>
      </c>
      <c r="C133" s="12">
        <v>392919.96543018159</v>
      </c>
      <c r="D133" s="12">
        <v>31956.180788436668</v>
      </c>
      <c r="E133" s="6">
        <v>8.133E-2</v>
      </c>
      <c r="F133" s="7"/>
      <c r="G133" s="8" t="s">
        <v>27</v>
      </c>
      <c r="H133" s="5">
        <v>1078622</v>
      </c>
      <c r="I133" s="12">
        <f t="shared" si="17"/>
        <v>399747.92890487803</v>
      </c>
      <c r="J133" s="12">
        <f t="shared" si="18"/>
        <v>32167.715838975535</v>
      </c>
      <c r="K133" s="6">
        <f>K131</f>
        <v>8.047E-2</v>
      </c>
      <c r="L133" s="7"/>
      <c r="M133" s="8" t="s">
        <v>27</v>
      </c>
      <c r="N133" s="12">
        <f t="shared" si="19"/>
        <v>6827.9634746964439</v>
      </c>
      <c r="O133" s="34">
        <f t="shared" si="19"/>
        <v>211.53505053886693</v>
      </c>
    </row>
    <row r="134" spans="1:15" x14ac:dyDescent="0.2">
      <c r="A134" s="8" t="s">
        <v>32</v>
      </c>
      <c r="B134" s="5">
        <v>19323</v>
      </c>
      <c r="C134" s="12">
        <v>8555.0012304585998</v>
      </c>
      <c r="D134" s="12">
        <v>695.77825007319791</v>
      </c>
      <c r="E134" s="6">
        <v>8.133E-2</v>
      </c>
      <c r="F134" s="7"/>
      <c r="G134" s="8" t="s">
        <v>32</v>
      </c>
      <c r="H134" s="5">
        <v>59073</v>
      </c>
      <c r="I134" s="12">
        <f t="shared" si="17"/>
        <v>21893.035191381099</v>
      </c>
      <c r="J134" s="12">
        <f t="shared" si="18"/>
        <v>1761.732541850437</v>
      </c>
      <c r="K134" s="6">
        <f>K131</f>
        <v>8.047E-2</v>
      </c>
      <c r="L134" s="7"/>
      <c r="M134" s="8" t="s">
        <v>32</v>
      </c>
      <c r="N134" s="12">
        <f t="shared" si="19"/>
        <v>13338.033960922499</v>
      </c>
      <c r="O134" s="34">
        <f t="shared" si="19"/>
        <v>1065.9542917772392</v>
      </c>
    </row>
    <row r="135" spans="1:15" x14ac:dyDescent="0.2">
      <c r="A135" s="8" t="s">
        <v>28</v>
      </c>
      <c r="B135" s="5">
        <v>7933701</v>
      </c>
      <c r="C135" s="12">
        <v>3512540.5898199365</v>
      </c>
      <c r="D135" s="47">
        <v>285674.92617005546</v>
      </c>
      <c r="E135" s="6">
        <v>8.133E-2</v>
      </c>
      <c r="F135" s="7"/>
      <c r="G135" s="8" t="s">
        <v>28</v>
      </c>
      <c r="H135" s="5">
        <v>9588646</v>
      </c>
      <c r="I135" s="12">
        <f t="shared" si="17"/>
        <v>3553646.5782285575</v>
      </c>
      <c r="J135" s="47">
        <f t="shared" si="18"/>
        <v>285961.94015005202</v>
      </c>
      <c r="K135" s="6">
        <f>K131</f>
        <v>8.047E-2</v>
      </c>
      <c r="L135" s="7"/>
      <c r="M135" s="8" t="s">
        <v>28</v>
      </c>
      <c r="N135" s="12">
        <f t="shared" si="19"/>
        <v>41105.988408620935</v>
      </c>
      <c r="O135" s="34">
        <f t="shared" si="19"/>
        <v>287.01397999655455</v>
      </c>
    </row>
    <row r="136" spans="1:15" x14ac:dyDescent="0.2">
      <c r="A136" s="8" t="s">
        <v>33</v>
      </c>
      <c r="B136" s="5">
        <v>0</v>
      </c>
      <c r="C136" s="12">
        <v>0</v>
      </c>
      <c r="D136" s="12">
        <v>0</v>
      </c>
      <c r="E136" s="6">
        <v>8.133E-2</v>
      </c>
      <c r="F136" s="7"/>
      <c r="G136" s="8" t="s">
        <v>33</v>
      </c>
      <c r="H136" s="5">
        <v>0</v>
      </c>
      <c r="I136" s="12">
        <f t="shared" si="17"/>
        <v>0</v>
      </c>
      <c r="J136" s="12">
        <f t="shared" si="18"/>
        <v>0</v>
      </c>
      <c r="K136" s="6">
        <f>K131</f>
        <v>8.047E-2</v>
      </c>
      <c r="L136" s="7"/>
      <c r="M136" s="8" t="s">
        <v>33</v>
      </c>
      <c r="N136" s="12">
        <f t="shared" si="19"/>
        <v>0</v>
      </c>
      <c r="O136" s="34">
        <f t="shared" si="19"/>
        <v>0</v>
      </c>
    </row>
    <row r="137" spans="1:15" x14ac:dyDescent="0.2">
      <c r="A137" s="8" t="s">
        <v>29</v>
      </c>
      <c r="B137" s="36">
        <v>1621745</v>
      </c>
      <c r="C137" s="37">
        <v>718006.0275573195</v>
      </c>
      <c r="D137" s="49">
        <v>58395.430221236791</v>
      </c>
      <c r="E137" s="6">
        <v>8.133E-2</v>
      </c>
      <c r="F137" s="7"/>
      <c r="G137" s="8" t="s">
        <v>29</v>
      </c>
      <c r="H137" s="36">
        <v>1538826</v>
      </c>
      <c r="I137" s="37">
        <f t="shared" si="17"/>
        <v>570304.06059303251</v>
      </c>
      <c r="J137" s="49">
        <f t="shared" si="18"/>
        <v>45892.367755921325</v>
      </c>
      <c r="K137" s="6">
        <f>K131</f>
        <v>8.047E-2</v>
      </c>
      <c r="L137" s="7"/>
      <c r="M137" s="8" t="s">
        <v>29</v>
      </c>
      <c r="N137" s="37">
        <f t="shared" si="19"/>
        <v>-147701.96696428698</v>
      </c>
      <c r="O137" s="38">
        <f t="shared" si="19"/>
        <v>-12503.062465315466</v>
      </c>
    </row>
    <row r="138" spans="1:15" x14ac:dyDescent="0.2">
      <c r="A138" s="8"/>
      <c r="B138" s="12"/>
      <c r="C138" s="12"/>
      <c r="D138" s="12"/>
      <c r="E138" s="6"/>
      <c r="F138" s="7"/>
      <c r="G138" s="8"/>
      <c r="H138" s="12"/>
      <c r="I138" s="12"/>
      <c r="J138" s="12"/>
      <c r="K138" s="6"/>
      <c r="L138" s="7"/>
      <c r="M138" s="8"/>
      <c r="N138" s="12"/>
      <c r="O138" s="34"/>
    </row>
    <row r="139" spans="1:15" x14ac:dyDescent="0.2">
      <c r="A139" s="8" t="s">
        <v>22</v>
      </c>
      <c r="B139" s="12">
        <v>10675237</v>
      </c>
      <c r="C139" s="12">
        <v>4726319.1880369093</v>
      </c>
      <c r="D139" s="12">
        <v>384391.53956304176</v>
      </c>
      <c r="E139" s="6"/>
      <c r="F139" s="7"/>
      <c r="G139" s="8" t="s">
        <v>22</v>
      </c>
      <c r="H139" s="12">
        <f>SUM(H131:H138)</f>
        <v>12445202</v>
      </c>
      <c r="I139" s="12">
        <f>SUM(I131:I138)</f>
        <v>4612314.3458068222</v>
      </c>
      <c r="J139" s="12">
        <f>SUM(J131:J138)</f>
        <v>371152.93540707498</v>
      </c>
      <c r="K139" s="6"/>
      <c r="L139" s="7"/>
      <c r="M139" s="8" t="s">
        <v>22</v>
      </c>
      <c r="N139" s="12">
        <f>SUM(N131:N138)</f>
        <v>-114004.84223008662</v>
      </c>
      <c r="O139" s="34">
        <f>SUM(O131:O138)</f>
        <v>-13238.604155966837</v>
      </c>
    </row>
    <row r="140" spans="1:15" x14ac:dyDescent="0.2">
      <c r="A140" s="48"/>
      <c r="B140" s="47"/>
      <c r="C140" s="47"/>
      <c r="D140" s="12"/>
      <c r="E140" s="6"/>
      <c r="F140" s="7"/>
      <c r="G140" s="48"/>
      <c r="H140" s="47"/>
      <c r="I140" s="47"/>
      <c r="J140" s="12"/>
      <c r="K140" s="6"/>
      <c r="L140" s="7"/>
      <c r="M140" s="8"/>
      <c r="N140" s="12"/>
      <c r="O140" s="34"/>
    </row>
    <row r="141" spans="1:15" x14ac:dyDescent="0.2">
      <c r="A141" s="8"/>
      <c r="B141" s="12"/>
      <c r="C141" s="12"/>
      <c r="D141" s="12"/>
      <c r="E141" s="6"/>
      <c r="F141" s="7"/>
      <c r="G141" s="8"/>
      <c r="H141" s="12"/>
      <c r="I141" s="12"/>
      <c r="J141" s="12"/>
      <c r="K141" s="6"/>
      <c r="L141" s="7"/>
      <c r="M141" s="8"/>
      <c r="N141" s="12"/>
      <c r="O141" s="34"/>
    </row>
    <row r="142" spans="1:15" x14ac:dyDescent="0.2">
      <c r="A142" s="43" t="s">
        <v>38</v>
      </c>
      <c r="B142" s="16">
        <v>279741527</v>
      </c>
      <c r="C142" s="16">
        <v>123851841.17468137</v>
      </c>
      <c r="D142" s="16">
        <v>14565413.716560677</v>
      </c>
      <c r="E142" s="44"/>
      <c r="F142" s="45"/>
      <c r="G142" s="43" t="s">
        <v>38</v>
      </c>
      <c r="H142" s="16">
        <f>H139+H127+H114</f>
        <v>288078385</v>
      </c>
      <c r="I142" s="16">
        <f>I139+I127+I114</f>
        <v>106764685.72366787</v>
      </c>
      <c r="J142" s="16">
        <f>J139+J127+J114</f>
        <v>12468372.94241742</v>
      </c>
      <c r="K142" s="44"/>
      <c r="L142" s="45"/>
      <c r="M142" s="43" t="s">
        <v>38</v>
      </c>
      <c r="N142" s="16">
        <f>N139+N127+N114</f>
        <v>-17087155.451013487</v>
      </c>
      <c r="O142" s="46">
        <f>O139+O127+O114</f>
        <v>-2097040.7741432567</v>
      </c>
    </row>
    <row r="143" spans="1:15" x14ac:dyDescent="0.2">
      <c r="A143" s="12"/>
      <c r="B143" s="12"/>
      <c r="C143" s="12"/>
      <c r="D143" s="12"/>
      <c r="E143" s="6"/>
      <c r="F143" s="7"/>
      <c r="G143" s="12"/>
      <c r="H143" s="12"/>
      <c r="I143" s="12"/>
      <c r="J143" s="12"/>
      <c r="K143" s="6"/>
      <c r="L143" s="7"/>
      <c r="M143" s="8"/>
      <c r="N143" s="8"/>
      <c r="O143" s="9"/>
    </row>
    <row r="144" spans="1:15" x14ac:dyDescent="0.2">
      <c r="A144" s="159" t="s">
        <v>39</v>
      </c>
      <c r="B144" s="160"/>
      <c r="C144" s="160"/>
      <c r="D144" s="160"/>
      <c r="E144" s="161"/>
      <c r="F144" s="7"/>
      <c r="G144" s="159" t="s">
        <v>39</v>
      </c>
      <c r="H144" s="160"/>
      <c r="I144" s="160"/>
      <c r="J144" s="160"/>
      <c r="K144" s="161"/>
      <c r="L144" s="7"/>
      <c r="M144" s="159" t="s">
        <v>39</v>
      </c>
      <c r="N144" s="160"/>
      <c r="O144" s="161"/>
    </row>
    <row r="145" spans="1:24" x14ac:dyDescent="0.2">
      <c r="A145" s="21"/>
      <c r="B145" s="21"/>
      <c r="C145" s="21"/>
      <c r="D145" s="21"/>
      <c r="E145" s="22"/>
      <c r="F145" s="23"/>
      <c r="G145" s="21"/>
      <c r="H145" s="21"/>
      <c r="I145" s="21"/>
      <c r="J145" s="21"/>
      <c r="K145" s="22"/>
      <c r="L145" s="24"/>
      <c r="M145" s="8"/>
      <c r="N145" s="21"/>
      <c r="O145" s="25"/>
    </row>
    <row r="146" spans="1:24" x14ac:dyDescent="0.2">
      <c r="A146" s="26"/>
      <c r="B146" s="26"/>
      <c r="C146" s="26" t="s">
        <v>0</v>
      </c>
      <c r="D146" s="26" t="s">
        <v>14</v>
      </c>
      <c r="E146" s="27"/>
      <c r="F146" s="28"/>
      <c r="G146" s="26"/>
      <c r="H146" s="26"/>
      <c r="I146" s="26" t="s">
        <v>0</v>
      </c>
      <c r="J146" s="26" t="s">
        <v>14</v>
      </c>
      <c r="K146" s="27"/>
      <c r="L146" s="28"/>
      <c r="M146" s="8"/>
      <c r="N146" s="26"/>
      <c r="O146" s="9"/>
      <c r="X146" s="29"/>
    </row>
    <row r="147" spans="1:24" x14ac:dyDescent="0.2">
      <c r="A147" s="30"/>
      <c r="B147" s="30" t="s">
        <v>0</v>
      </c>
      <c r="C147" s="30" t="s">
        <v>15</v>
      </c>
      <c r="D147" s="30" t="s">
        <v>15</v>
      </c>
      <c r="E147" s="31" t="s">
        <v>16</v>
      </c>
      <c r="F147" s="32"/>
      <c r="G147" s="30"/>
      <c r="H147" s="30" t="s">
        <v>0</v>
      </c>
      <c r="I147" s="30" t="s">
        <v>15</v>
      </c>
      <c r="J147" s="30" t="s">
        <v>15</v>
      </c>
      <c r="K147" s="31" t="s">
        <v>16</v>
      </c>
      <c r="L147" s="32"/>
      <c r="M147" s="8"/>
      <c r="N147" s="30" t="s">
        <v>0</v>
      </c>
      <c r="O147" s="33" t="s">
        <v>14</v>
      </c>
    </row>
    <row r="148" spans="1:24" x14ac:dyDescent="0.2">
      <c r="A148" s="13" t="s">
        <v>17</v>
      </c>
      <c r="B148" s="21"/>
      <c r="C148" s="21"/>
      <c r="D148" s="21"/>
      <c r="E148" s="22"/>
      <c r="F148" s="24"/>
      <c r="G148" s="13" t="s">
        <v>17</v>
      </c>
      <c r="H148" s="21"/>
      <c r="I148" s="21"/>
      <c r="J148" s="21"/>
      <c r="K148" s="22"/>
      <c r="L148" s="24"/>
      <c r="M148" s="13" t="s">
        <v>17</v>
      </c>
      <c r="N148" s="21"/>
      <c r="O148" s="25"/>
    </row>
    <row r="149" spans="1:24" x14ac:dyDescent="0.2">
      <c r="A149" s="8"/>
      <c r="B149" s="12"/>
      <c r="C149" s="12"/>
      <c r="D149" s="12"/>
      <c r="E149" s="6"/>
      <c r="F149" s="7"/>
      <c r="G149" s="8"/>
      <c r="H149" s="12"/>
      <c r="I149" s="12"/>
      <c r="J149" s="12"/>
      <c r="K149" s="6"/>
      <c r="L149" s="7"/>
      <c r="M149" s="8"/>
      <c r="N149" s="12"/>
      <c r="O149" s="34"/>
    </row>
    <row r="150" spans="1:24" x14ac:dyDescent="0.2">
      <c r="A150" s="8" t="s">
        <v>18</v>
      </c>
      <c r="B150" s="5">
        <v>34149</v>
      </c>
      <c r="C150" s="12">
        <v>15119.015526519213</v>
      </c>
      <c r="D150" s="12">
        <v>1413.930332040077</v>
      </c>
      <c r="E150" s="35">
        <v>9.3520000000000006E-2</v>
      </c>
      <c r="F150" s="7"/>
      <c r="G150" s="8" t="s">
        <v>18</v>
      </c>
      <c r="H150" s="5">
        <v>34024</v>
      </c>
      <c r="I150" s="12">
        <f>H150/$H$222*$J$18</f>
        <v>12609.629261279271</v>
      </c>
      <c r="J150" s="12">
        <f>IF(I150*K150&gt;0,I150*K150,0)</f>
        <v>1232.5912602900489</v>
      </c>
      <c r="K150" s="35">
        <v>9.7750000000000004E-2</v>
      </c>
      <c r="L150" s="7"/>
      <c r="M150" s="8" t="s">
        <v>18</v>
      </c>
      <c r="N150" s="12">
        <f t="shared" ref="N150:O153" si="20">I150-C150</f>
        <v>-2509.3862652399421</v>
      </c>
      <c r="O150" s="34">
        <f t="shared" si="20"/>
        <v>-181.3390717500281</v>
      </c>
    </row>
    <row r="151" spans="1:24" x14ac:dyDescent="0.2">
      <c r="A151" s="8" t="s">
        <v>19</v>
      </c>
      <c r="B151" s="5">
        <v>2895528</v>
      </c>
      <c r="C151" s="12">
        <v>1281956.5079349652</v>
      </c>
      <c r="D151" s="12">
        <v>119888.57262207795</v>
      </c>
      <c r="E151" s="6">
        <v>9.3520000000000006E-2</v>
      </c>
      <c r="F151" s="7"/>
      <c r="G151" s="8" t="s">
        <v>19</v>
      </c>
      <c r="H151" s="5">
        <v>3291904</v>
      </c>
      <c r="I151" s="12">
        <f>H151/$H$222*$J$18</f>
        <v>1220012.0210358065</v>
      </c>
      <c r="J151" s="12">
        <f>IF(I151*K151&gt;0,I151*K151,0)</f>
        <v>119256.1750562501</v>
      </c>
      <c r="K151" s="6">
        <f>K150</f>
        <v>9.7750000000000004E-2</v>
      </c>
      <c r="L151" s="7"/>
      <c r="M151" s="8" t="s">
        <v>19</v>
      </c>
      <c r="N151" s="12">
        <f t="shared" si="20"/>
        <v>-61944.486899158685</v>
      </c>
      <c r="O151" s="34">
        <f t="shared" si="20"/>
        <v>-632.39756582785049</v>
      </c>
    </row>
    <row r="152" spans="1:24" x14ac:dyDescent="0.2">
      <c r="A152" s="8" t="s">
        <v>20</v>
      </c>
      <c r="B152" s="5">
        <v>0</v>
      </c>
      <c r="C152" s="12">
        <v>0</v>
      </c>
      <c r="D152" s="12">
        <v>0</v>
      </c>
      <c r="E152" s="6">
        <v>9.3520000000000006E-2</v>
      </c>
      <c r="F152" s="7"/>
      <c r="G152" s="8" t="s">
        <v>20</v>
      </c>
      <c r="H152" s="5">
        <v>0</v>
      </c>
      <c r="I152" s="12">
        <f>H152/$H$222*$J$18</f>
        <v>0</v>
      </c>
      <c r="J152" s="12">
        <f>IF(I152*K152&gt;0,I152*K152,0)</f>
        <v>0</v>
      </c>
      <c r="K152" s="6">
        <f>K150</f>
        <v>9.7750000000000004E-2</v>
      </c>
      <c r="L152" s="7"/>
      <c r="M152" s="8" t="s">
        <v>20</v>
      </c>
      <c r="N152" s="12">
        <f t="shared" si="20"/>
        <v>0</v>
      </c>
      <c r="O152" s="34">
        <f t="shared" si="20"/>
        <v>0</v>
      </c>
    </row>
    <row r="153" spans="1:24" x14ac:dyDescent="0.2">
      <c r="A153" s="8" t="s">
        <v>21</v>
      </c>
      <c r="B153" s="36">
        <v>1697318</v>
      </c>
      <c r="C153" s="37">
        <v>751464.96809395694</v>
      </c>
      <c r="D153" s="37">
        <v>70277.003816146855</v>
      </c>
      <c r="E153" s="39">
        <v>9.3520000000000006E-2</v>
      </c>
      <c r="F153" s="7"/>
      <c r="G153" s="8" t="s">
        <v>21</v>
      </c>
      <c r="H153" s="36">
        <v>1900748</v>
      </c>
      <c r="I153" s="37">
        <f>H153/$H$222*$J$18</f>
        <v>704435.91579820286</v>
      </c>
      <c r="J153" s="37">
        <f>IF(I153*K153&gt;0,I153*K153,0)</f>
        <v>68858.610769274324</v>
      </c>
      <c r="K153" s="39">
        <f>K150</f>
        <v>9.7750000000000004E-2</v>
      </c>
      <c r="L153" s="7"/>
      <c r="M153" s="8" t="s">
        <v>21</v>
      </c>
      <c r="N153" s="37">
        <f t="shared" si="20"/>
        <v>-47029.052295754082</v>
      </c>
      <c r="O153" s="38">
        <f t="shared" si="20"/>
        <v>-1418.3930468725302</v>
      </c>
    </row>
    <row r="154" spans="1:24" x14ac:dyDescent="0.2">
      <c r="A154" s="8"/>
      <c r="B154" s="12"/>
      <c r="C154" s="12"/>
      <c r="D154" s="12"/>
      <c r="E154" s="6"/>
      <c r="F154" s="7"/>
      <c r="G154" s="8"/>
      <c r="H154" s="12"/>
      <c r="I154" s="12"/>
      <c r="J154" s="12"/>
      <c r="K154" s="6"/>
      <c r="L154" s="7"/>
      <c r="M154" s="8"/>
      <c r="N154" s="12"/>
      <c r="O154" s="34"/>
    </row>
    <row r="155" spans="1:24" x14ac:dyDescent="0.2">
      <c r="A155" s="8" t="s">
        <v>22</v>
      </c>
      <c r="B155" s="12">
        <v>4626995</v>
      </c>
      <c r="C155" s="12">
        <v>2048539.4915554412</v>
      </c>
      <c r="D155" s="12">
        <v>191579.50677026488</v>
      </c>
      <c r="E155" s="6"/>
      <c r="F155" s="7"/>
      <c r="G155" s="8" t="s">
        <v>22</v>
      </c>
      <c r="H155" s="12">
        <f>SUM(H150:H154)</f>
        <v>5226676</v>
      </c>
      <c r="I155" s="12">
        <f>SUM(I150:I154)-1</f>
        <v>1937056.5660952886</v>
      </c>
      <c r="J155" s="12">
        <f>SUM(J150:J154)</f>
        <v>189347.37708581449</v>
      </c>
      <c r="K155" s="6"/>
      <c r="L155" s="7"/>
      <c r="M155" s="8" t="s">
        <v>22</v>
      </c>
      <c r="N155" s="12">
        <f>SUM(N150:N154)</f>
        <v>-111482.92546015271</v>
      </c>
      <c r="O155" s="34">
        <f>SUM(O150:O154)</f>
        <v>-2232.1296844504086</v>
      </c>
    </row>
    <row r="156" spans="1:24" x14ac:dyDescent="0.2">
      <c r="A156" s="8"/>
      <c r="B156" s="12"/>
      <c r="C156" s="12"/>
      <c r="D156" s="12"/>
      <c r="E156" s="6"/>
      <c r="F156" s="7"/>
      <c r="G156" s="8"/>
      <c r="H156" s="12"/>
      <c r="I156" s="12"/>
      <c r="J156" s="12"/>
      <c r="K156" s="6"/>
      <c r="L156" s="7"/>
      <c r="M156" s="8"/>
      <c r="N156" s="12"/>
      <c r="O156" s="34"/>
    </row>
    <row r="157" spans="1:24" x14ac:dyDescent="0.2">
      <c r="A157" s="13" t="s">
        <v>23</v>
      </c>
      <c r="B157" s="12"/>
      <c r="C157" s="12"/>
      <c r="D157" s="12"/>
      <c r="E157" s="6"/>
      <c r="F157" s="7"/>
      <c r="G157" s="13" t="s">
        <v>23</v>
      </c>
      <c r="H157" s="12"/>
      <c r="I157" s="12"/>
      <c r="J157" s="12"/>
      <c r="K157" s="6"/>
      <c r="L157" s="7"/>
      <c r="M157" s="13" t="s">
        <v>23</v>
      </c>
      <c r="N157" s="12"/>
      <c r="O157" s="34"/>
    </row>
    <row r="158" spans="1:24" x14ac:dyDescent="0.2">
      <c r="A158" s="8"/>
      <c r="B158" s="12"/>
      <c r="C158" s="12"/>
      <c r="D158" s="12"/>
      <c r="E158" s="6"/>
      <c r="F158" s="7"/>
      <c r="G158" s="8"/>
      <c r="H158" s="12"/>
      <c r="I158" s="12"/>
      <c r="J158" s="12"/>
      <c r="K158" s="6"/>
      <c r="L158" s="7"/>
      <c r="M158" s="8"/>
      <c r="N158" s="12"/>
      <c r="O158" s="34"/>
    </row>
    <row r="159" spans="1:24" x14ac:dyDescent="0.2">
      <c r="A159" s="8" t="s">
        <v>24</v>
      </c>
      <c r="B159" s="5">
        <v>900390</v>
      </c>
      <c r="C159" s="12">
        <v>398635.69621138641</v>
      </c>
      <c r="D159" s="12">
        <v>36526.988843849336</v>
      </c>
      <c r="E159" s="35">
        <v>9.1630000000000003E-2</v>
      </c>
      <c r="F159" s="7"/>
      <c r="G159" s="8" t="s">
        <v>24</v>
      </c>
      <c r="H159" s="5">
        <v>1014831</v>
      </c>
      <c r="I159" s="12">
        <f t="shared" ref="I159:I166" si="21">H159/$H$222*$J$18</f>
        <v>376106.3564793471</v>
      </c>
      <c r="J159" s="12">
        <f t="shared" ref="J159:J166" si="22">IF(I159*K159&gt;0,I159*K159,0)</f>
        <v>35982.095124379142</v>
      </c>
      <c r="K159" s="35">
        <v>9.5670000000000005E-2</v>
      </c>
      <c r="L159" s="7"/>
      <c r="M159" s="8" t="s">
        <v>24</v>
      </c>
      <c r="N159" s="12">
        <f t="shared" ref="N159:O166" si="23">I159-C159</f>
        <v>-22529.339732039312</v>
      </c>
      <c r="O159" s="34">
        <f t="shared" si="23"/>
        <v>-544.8937194701939</v>
      </c>
    </row>
    <row r="160" spans="1:24" x14ac:dyDescent="0.2">
      <c r="A160" s="8" t="s">
        <v>25</v>
      </c>
      <c r="B160" s="5">
        <v>0</v>
      </c>
      <c r="C160" s="12">
        <v>0</v>
      </c>
      <c r="D160" s="12">
        <v>0</v>
      </c>
      <c r="E160" s="39">
        <v>9.1630000000000003E-2</v>
      </c>
      <c r="F160" s="7"/>
      <c r="G160" s="8" t="s">
        <v>25</v>
      </c>
      <c r="H160" s="5">
        <v>0</v>
      </c>
      <c r="I160" s="12">
        <f t="shared" si="21"/>
        <v>0</v>
      </c>
      <c r="J160" s="12">
        <f t="shared" si="22"/>
        <v>0</v>
      </c>
      <c r="K160" s="39">
        <f>K159</f>
        <v>9.5670000000000005E-2</v>
      </c>
      <c r="L160" s="7"/>
      <c r="M160" s="8" t="s">
        <v>25</v>
      </c>
      <c r="N160" s="12">
        <f t="shared" si="23"/>
        <v>0</v>
      </c>
      <c r="O160" s="34">
        <f t="shared" si="23"/>
        <v>0</v>
      </c>
    </row>
    <row r="161" spans="1:15" x14ac:dyDescent="0.2">
      <c r="A161" s="8" t="s">
        <v>18</v>
      </c>
      <c r="B161" s="5">
        <v>42802</v>
      </c>
      <c r="C161" s="12">
        <v>18950.016181032399</v>
      </c>
      <c r="D161" s="12">
        <v>1736.3899826679988</v>
      </c>
      <c r="E161" s="6">
        <v>9.1630000000000003E-2</v>
      </c>
      <c r="F161" s="7"/>
      <c r="G161" s="8" t="s">
        <v>18</v>
      </c>
      <c r="H161" s="5">
        <v>43100</v>
      </c>
      <c r="I161" s="12">
        <f t="shared" si="21"/>
        <v>15973.284186490026</v>
      </c>
      <c r="J161" s="12">
        <f t="shared" si="22"/>
        <v>1528.1640981215007</v>
      </c>
      <c r="K161" s="6">
        <f>K159</f>
        <v>9.5670000000000005E-2</v>
      </c>
      <c r="L161" s="7"/>
      <c r="M161" s="8" t="s">
        <v>18</v>
      </c>
      <c r="N161" s="12">
        <f t="shared" si="23"/>
        <v>-2976.7319945423733</v>
      </c>
      <c r="O161" s="34">
        <f t="shared" si="23"/>
        <v>-208.22588454649804</v>
      </c>
    </row>
    <row r="162" spans="1:15" x14ac:dyDescent="0.2">
      <c r="A162" s="8" t="s">
        <v>26</v>
      </c>
      <c r="B162" s="5">
        <v>1160</v>
      </c>
      <c r="C162" s="12">
        <v>513.5745705807575</v>
      </c>
      <c r="D162" s="12">
        <v>47.058837902314814</v>
      </c>
      <c r="E162" s="6">
        <v>9.1630000000000003E-2</v>
      </c>
      <c r="F162" s="7"/>
      <c r="G162" s="8" t="s">
        <v>26</v>
      </c>
      <c r="H162" s="5">
        <v>403</v>
      </c>
      <c r="I162" s="12">
        <f t="shared" si="21"/>
        <v>149.35576629131046</v>
      </c>
      <c r="J162" s="12">
        <f t="shared" si="22"/>
        <v>14.288866161089672</v>
      </c>
      <c r="K162" s="6">
        <f>K159</f>
        <v>9.5670000000000005E-2</v>
      </c>
      <c r="L162" s="7"/>
      <c r="M162" s="8" t="s">
        <v>26</v>
      </c>
      <c r="N162" s="12">
        <f t="shared" si="23"/>
        <v>-364.21880428944701</v>
      </c>
      <c r="O162" s="34">
        <f t="shared" si="23"/>
        <v>-32.769971741225142</v>
      </c>
    </row>
    <row r="163" spans="1:15" x14ac:dyDescent="0.2">
      <c r="A163" s="8" t="s">
        <v>27</v>
      </c>
      <c r="B163" s="5">
        <v>251513</v>
      </c>
      <c r="C163" s="12">
        <v>111354.03531937762</v>
      </c>
      <c r="D163" s="12">
        <v>10203.370256314573</v>
      </c>
      <c r="E163" s="6">
        <v>9.1630000000000003E-2</v>
      </c>
      <c r="F163" s="7"/>
      <c r="G163" s="8" t="s">
        <v>27</v>
      </c>
      <c r="H163" s="5">
        <v>276749</v>
      </c>
      <c r="I163" s="12">
        <f t="shared" si="21"/>
        <v>102565.90313983592</v>
      </c>
      <c r="J163" s="12">
        <f t="shared" si="22"/>
        <v>9812.4799533881032</v>
      </c>
      <c r="K163" s="6">
        <f>K159</f>
        <v>9.5670000000000005E-2</v>
      </c>
      <c r="L163" s="7"/>
      <c r="M163" s="8" t="s">
        <v>27</v>
      </c>
      <c r="N163" s="12">
        <f t="shared" si="23"/>
        <v>-8788.1321795417025</v>
      </c>
      <c r="O163" s="34">
        <f t="shared" si="23"/>
        <v>-390.8903029264693</v>
      </c>
    </row>
    <row r="164" spans="1:15" x14ac:dyDescent="0.2">
      <c r="A164" s="8" t="s">
        <v>28</v>
      </c>
      <c r="B164" s="5">
        <v>1563776</v>
      </c>
      <c r="C164" s="12">
        <v>692341.02386594366</v>
      </c>
      <c r="D164" s="12">
        <v>63440.208016836419</v>
      </c>
      <c r="E164" s="6">
        <v>9.1630000000000003E-2</v>
      </c>
      <c r="F164" s="7"/>
      <c r="G164" s="8" t="s">
        <v>28</v>
      </c>
      <c r="H164" s="5">
        <v>1591430</v>
      </c>
      <c r="I164" s="12">
        <f t="shared" si="21"/>
        <v>589799.62071707239</v>
      </c>
      <c r="J164" s="12">
        <f>IF(I164*K164&gt;0,I164*K164,0)+1</f>
        <v>56427.129714002316</v>
      </c>
      <c r="K164" s="6">
        <f>K159</f>
        <v>9.5670000000000005E-2</v>
      </c>
      <c r="L164" s="7"/>
      <c r="M164" s="8" t="s">
        <v>28</v>
      </c>
      <c r="N164" s="12">
        <f t="shared" si="23"/>
        <v>-102541.40314887126</v>
      </c>
      <c r="O164" s="34">
        <f t="shared" si="23"/>
        <v>-7013.0783028341029</v>
      </c>
    </row>
    <row r="165" spans="1:15" x14ac:dyDescent="0.2">
      <c r="A165" s="8" t="s">
        <v>29</v>
      </c>
      <c r="B165" s="5">
        <v>0</v>
      </c>
      <c r="C165" s="12">
        <v>0</v>
      </c>
      <c r="D165" s="12">
        <v>0</v>
      </c>
      <c r="E165" s="6">
        <v>9.1630000000000003E-2</v>
      </c>
      <c r="F165" s="7"/>
      <c r="G165" s="8" t="s">
        <v>29</v>
      </c>
      <c r="H165" s="5">
        <v>0</v>
      </c>
      <c r="I165" s="12">
        <f t="shared" si="21"/>
        <v>0</v>
      </c>
      <c r="J165" s="12">
        <f t="shared" si="22"/>
        <v>0</v>
      </c>
      <c r="K165" s="6">
        <f>K159</f>
        <v>9.5670000000000005E-2</v>
      </c>
      <c r="L165" s="7"/>
      <c r="M165" s="8" t="s">
        <v>29</v>
      </c>
      <c r="N165" s="12">
        <f t="shared" si="23"/>
        <v>0</v>
      </c>
      <c r="O165" s="34">
        <f t="shared" si="23"/>
        <v>0</v>
      </c>
    </row>
    <row r="166" spans="1:15" x14ac:dyDescent="0.2">
      <c r="A166" s="40" t="s">
        <v>30</v>
      </c>
      <c r="B166" s="41">
        <v>0</v>
      </c>
      <c r="C166" s="37">
        <v>0</v>
      </c>
      <c r="D166" s="37">
        <v>0</v>
      </c>
      <c r="E166" s="6">
        <v>9.1630000000000003E-2</v>
      </c>
      <c r="F166" s="7"/>
      <c r="G166" s="40" t="s">
        <v>30</v>
      </c>
      <c r="H166" s="41">
        <v>0</v>
      </c>
      <c r="I166" s="37">
        <f t="shared" si="21"/>
        <v>0</v>
      </c>
      <c r="J166" s="37">
        <f t="shared" si="22"/>
        <v>0</v>
      </c>
      <c r="K166" s="6">
        <f>K159</f>
        <v>9.5670000000000005E-2</v>
      </c>
      <c r="L166" s="7"/>
      <c r="M166" s="1" t="s">
        <v>30</v>
      </c>
      <c r="N166" s="37">
        <f t="shared" si="23"/>
        <v>0</v>
      </c>
      <c r="O166" s="38">
        <f t="shared" si="23"/>
        <v>0</v>
      </c>
    </row>
    <row r="167" spans="1:15" x14ac:dyDescent="0.2">
      <c r="A167" s="8"/>
      <c r="B167" s="12"/>
      <c r="C167" s="12"/>
      <c r="D167" s="12"/>
      <c r="E167" s="6"/>
      <c r="F167" s="7"/>
      <c r="G167" s="8"/>
      <c r="H167" s="12"/>
      <c r="I167" s="12"/>
      <c r="J167" s="12"/>
      <c r="K167" s="6"/>
      <c r="L167" s="7"/>
      <c r="M167" s="8"/>
      <c r="N167" s="12"/>
      <c r="O167" s="34"/>
    </row>
    <row r="168" spans="1:15" x14ac:dyDescent="0.2">
      <c r="A168" s="8" t="s">
        <v>22</v>
      </c>
      <c r="B168" s="12">
        <v>2759641</v>
      </c>
      <c r="C168" s="12">
        <v>1221795.3461483209</v>
      </c>
      <c r="D168" s="12">
        <v>111954.01593757064</v>
      </c>
      <c r="E168" s="6"/>
      <c r="F168" s="7"/>
      <c r="G168" s="8" t="s">
        <v>22</v>
      </c>
      <c r="H168" s="12">
        <f>SUM(H159:H167)</f>
        <v>2926513</v>
      </c>
      <c r="I168" s="12">
        <f>SUM(I159:I167)+1</f>
        <v>1084595.5202890367</v>
      </c>
      <c r="J168" s="12">
        <f>SUM(J159:J167)</f>
        <v>103764.15775605215</v>
      </c>
      <c r="K168" s="6"/>
      <c r="L168" s="7"/>
      <c r="M168" s="8" t="s">
        <v>22</v>
      </c>
      <c r="N168" s="12">
        <f>SUM(N159:N167)</f>
        <v>-137199.82585928409</v>
      </c>
      <c r="O168" s="34">
        <f>SUM(O159:O167)</f>
        <v>-8189.8581815184898</v>
      </c>
    </row>
    <row r="169" spans="1:15" x14ac:dyDescent="0.2">
      <c r="A169" s="8"/>
      <c r="B169" s="12"/>
      <c r="C169" s="12"/>
      <c r="D169" s="12"/>
      <c r="E169" s="6"/>
      <c r="F169" s="7"/>
      <c r="G169" s="8"/>
      <c r="H169" s="12"/>
      <c r="I169" s="12"/>
      <c r="J169" s="12"/>
      <c r="K169" s="6"/>
      <c r="L169" s="7"/>
      <c r="M169" s="8"/>
      <c r="N169" s="12"/>
      <c r="O169" s="34"/>
    </row>
    <row r="170" spans="1:15" x14ac:dyDescent="0.2">
      <c r="A170" s="13" t="s">
        <v>31</v>
      </c>
      <c r="B170" s="12"/>
      <c r="C170" s="12"/>
      <c r="D170" s="12"/>
      <c r="E170" s="6"/>
      <c r="F170" s="7"/>
      <c r="G170" s="13" t="s">
        <v>31</v>
      </c>
      <c r="H170" s="12"/>
      <c r="I170" s="12"/>
      <c r="J170" s="12"/>
      <c r="K170" s="6"/>
      <c r="L170" s="7"/>
      <c r="M170" s="13" t="s">
        <v>31</v>
      </c>
      <c r="N170" s="12"/>
      <c r="O170" s="34"/>
    </row>
    <row r="171" spans="1:15" x14ac:dyDescent="0.2">
      <c r="A171" s="8"/>
      <c r="B171" s="12"/>
      <c r="C171" s="12"/>
      <c r="D171" s="12"/>
      <c r="E171" s="6"/>
      <c r="F171" s="7"/>
      <c r="G171" s="8"/>
      <c r="H171" s="12"/>
      <c r="I171" s="12"/>
      <c r="J171" s="12"/>
      <c r="K171" s="6"/>
      <c r="L171" s="7"/>
      <c r="M171" s="8"/>
      <c r="N171" s="12"/>
      <c r="O171" s="34"/>
    </row>
    <row r="172" spans="1:15" x14ac:dyDescent="0.2">
      <c r="A172" s="8" t="s">
        <v>24</v>
      </c>
      <c r="B172" s="5">
        <v>42</v>
      </c>
      <c r="C172" s="12">
        <v>18.594941348613634</v>
      </c>
      <c r="D172" s="12">
        <v>1.4663970747516712</v>
      </c>
      <c r="E172" s="35">
        <v>7.886E-2</v>
      </c>
      <c r="F172" s="7"/>
      <c r="G172" s="8" t="s">
        <v>24</v>
      </c>
      <c r="H172" s="5">
        <v>42</v>
      </c>
      <c r="I172" s="12">
        <f t="shared" ref="I172:I178" si="24">H172/$H$222*$J$18</f>
        <v>15.565613360384711</v>
      </c>
      <c r="J172" s="12">
        <f>IF(I172*K172&gt;0,I172*K172,0)</f>
        <v>1.2908563159767041</v>
      </c>
      <c r="K172" s="35">
        <v>8.2930000000000004E-2</v>
      </c>
      <c r="L172" s="7"/>
      <c r="M172" s="8" t="s">
        <v>24</v>
      </c>
      <c r="N172" s="12">
        <f t="shared" ref="N172:O178" si="25">I172-C172</f>
        <v>-3.029327988228923</v>
      </c>
      <c r="O172" s="34">
        <f t="shared" si="25"/>
        <v>-0.17554075877496711</v>
      </c>
    </row>
    <row r="173" spans="1:15" x14ac:dyDescent="0.2">
      <c r="A173" s="8" t="s">
        <v>25</v>
      </c>
      <c r="B173" s="5">
        <v>0</v>
      </c>
      <c r="C173" s="12">
        <v>0</v>
      </c>
      <c r="D173" s="12">
        <v>0</v>
      </c>
      <c r="E173" s="6">
        <v>7.886E-2</v>
      </c>
      <c r="F173" s="7"/>
      <c r="G173" s="8" t="s">
        <v>25</v>
      </c>
      <c r="H173" s="5">
        <v>0</v>
      </c>
      <c r="I173" s="12">
        <f t="shared" si="24"/>
        <v>0</v>
      </c>
      <c r="J173" s="12">
        <f>IF(I173*K173&gt;0,I173*K173,0)</f>
        <v>0</v>
      </c>
      <c r="K173" s="6">
        <f>K172</f>
        <v>8.2930000000000004E-2</v>
      </c>
      <c r="L173" s="7"/>
      <c r="M173" s="8" t="s">
        <v>25</v>
      </c>
      <c r="N173" s="12">
        <f t="shared" si="25"/>
        <v>0</v>
      </c>
      <c r="O173" s="34">
        <f t="shared" si="25"/>
        <v>0</v>
      </c>
    </row>
    <row r="174" spans="1:15" x14ac:dyDescent="0.2">
      <c r="A174" s="8" t="s">
        <v>27</v>
      </c>
      <c r="B174" s="5">
        <v>0</v>
      </c>
      <c r="C174" s="12">
        <v>0</v>
      </c>
      <c r="D174" s="12">
        <v>0</v>
      </c>
      <c r="E174" s="6">
        <v>7.886E-2</v>
      </c>
      <c r="F174" s="7"/>
      <c r="G174" s="8" t="s">
        <v>27</v>
      </c>
      <c r="H174" s="5">
        <v>0</v>
      </c>
      <c r="I174" s="12">
        <f t="shared" si="24"/>
        <v>0</v>
      </c>
      <c r="J174" s="12">
        <f>I174*K174</f>
        <v>0</v>
      </c>
      <c r="K174" s="6">
        <f>K172</f>
        <v>8.2930000000000004E-2</v>
      </c>
      <c r="L174" s="7"/>
      <c r="M174" s="8" t="s">
        <v>27</v>
      </c>
      <c r="N174" s="12">
        <f t="shared" si="25"/>
        <v>0</v>
      </c>
      <c r="O174" s="34">
        <f t="shared" si="25"/>
        <v>0</v>
      </c>
    </row>
    <row r="175" spans="1:15" x14ac:dyDescent="0.2">
      <c r="A175" s="8" t="s">
        <v>32</v>
      </c>
      <c r="B175" s="5">
        <v>0</v>
      </c>
      <c r="C175" s="12">
        <v>0</v>
      </c>
      <c r="D175" s="12">
        <v>0</v>
      </c>
      <c r="E175" s="6">
        <v>7.886E-2</v>
      </c>
      <c r="F175" s="7"/>
      <c r="G175" s="8" t="s">
        <v>32</v>
      </c>
      <c r="H175" s="5">
        <v>0</v>
      </c>
      <c r="I175" s="12">
        <f t="shared" si="24"/>
        <v>0</v>
      </c>
      <c r="J175" s="12">
        <f>IF(I175*K175&gt;0,I175*K175,0)</f>
        <v>0</v>
      </c>
      <c r="K175" s="6">
        <f>K172</f>
        <v>8.2930000000000004E-2</v>
      </c>
      <c r="L175" s="7"/>
      <c r="M175" s="8" t="s">
        <v>32</v>
      </c>
      <c r="N175" s="12">
        <f t="shared" si="25"/>
        <v>0</v>
      </c>
      <c r="O175" s="34">
        <f t="shared" si="25"/>
        <v>0</v>
      </c>
    </row>
    <row r="176" spans="1:15" x14ac:dyDescent="0.2">
      <c r="A176" s="8" t="s">
        <v>28</v>
      </c>
      <c r="B176" s="5">
        <v>294955</v>
      </c>
      <c r="C176" s="12">
        <v>130587.40298762699</v>
      </c>
      <c r="D176" s="12">
        <v>10298.122599604265</v>
      </c>
      <c r="E176" s="6">
        <v>7.886E-2</v>
      </c>
      <c r="F176" s="7"/>
      <c r="G176" s="8" t="s">
        <v>28</v>
      </c>
      <c r="H176" s="5">
        <v>285623</v>
      </c>
      <c r="I176" s="12">
        <f t="shared" si="24"/>
        <v>105854.69487698005</v>
      </c>
      <c r="J176" s="12">
        <f>IF(I176*K176&gt;0,I176*K176,I176*K176)</f>
        <v>8778.5298461479561</v>
      </c>
      <c r="K176" s="6">
        <f>K172</f>
        <v>8.2930000000000004E-2</v>
      </c>
      <c r="L176" s="7"/>
      <c r="M176" s="8" t="s">
        <v>28</v>
      </c>
      <c r="N176" s="12">
        <f t="shared" si="25"/>
        <v>-24732.708110646941</v>
      </c>
      <c r="O176" s="34">
        <f t="shared" si="25"/>
        <v>-1519.5927534563089</v>
      </c>
    </row>
    <row r="177" spans="1:24" x14ac:dyDescent="0.2">
      <c r="A177" s="8" t="s">
        <v>33</v>
      </c>
      <c r="B177" s="5">
        <v>0</v>
      </c>
      <c r="C177" s="12">
        <v>0</v>
      </c>
      <c r="D177" s="12">
        <v>0</v>
      </c>
      <c r="E177" s="6">
        <v>7.886E-2</v>
      </c>
      <c r="F177" s="7"/>
      <c r="G177" s="8" t="s">
        <v>33</v>
      </c>
      <c r="H177" s="5">
        <v>0</v>
      </c>
      <c r="I177" s="12">
        <f t="shared" si="24"/>
        <v>0</v>
      </c>
      <c r="J177" s="12">
        <f>IF(I177*K177&gt;0,I177*K177,0)</f>
        <v>0</v>
      </c>
      <c r="K177" s="6">
        <f>K172</f>
        <v>8.2930000000000004E-2</v>
      </c>
      <c r="L177" s="7"/>
      <c r="M177" s="8" t="s">
        <v>33</v>
      </c>
      <c r="N177" s="12">
        <f t="shared" si="25"/>
        <v>0</v>
      </c>
      <c r="O177" s="34">
        <f t="shared" si="25"/>
        <v>0</v>
      </c>
    </row>
    <row r="178" spans="1:24" x14ac:dyDescent="0.2">
      <c r="A178" s="8" t="s">
        <v>29</v>
      </c>
      <c r="B178" s="36">
        <v>910800</v>
      </c>
      <c r="C178" s="37">
        <v>403244.58524564991</v>
      </c>
      <c r="D178" s="37">
        <v>31799.867992471951</v>
      </c>
      <c r="E178" s="6">
        <v>7.886E-2</v>
      </c>
      <c r="F178" s="7"/>
      <c r="G178" s="8" t="s">
        <v>29</v>
      </c>
      <c r="H178" s="36">
        <v>937200</v>
      </c>
      <c r="I178" s="37">
        <f t="shared" si="24"/>
        <v>347335.54384172743</v>
      </c>
      <c r="J178" s="37">
        <f>IF(I178*K178&gt;0,I178*K178,0)</f>
        <v>28804.536650794456</v>
      </c>
      <c r="K178" s="6">
        <f>K172</f>
        <v>8.2930000000000004E-2</v>
      </c>
      <c r="L178" s="7"/>
      <c r="M178" s="8" t="s">
        <v>29</v>
      </c>
      <c r="N178" s="37">
        <f t="shared" si="25"/>
        <v>-55909.041403922485</v>
      </c>
      <c r="O178" s="38">
        <f t="shared" si="25"/>
        <v>-2995.3313416774945</v>
      </c>
    </row>
    <row r="179" spans="1:24" x14ac:dyDescent="0.2">
      <c r="A179" s="8"/>
      <c r="B179" s="12"/>
      <c r="C179" s="12"/>
      <c r="D179" s="12"/>
      <c r="E179" s="6"/>
      <c r="F179" s="7"/>
      <c r="G179" s="8"/>
      <c r="H179" s="12"/>
      <c r="I179" s="12"/>
      <c r="J179" s="12"/>
      <c r="K179" s="6"/>
      <c r="L179" s="7"/>
      <c r="M179" s="8"/>
      <c r="N179" s="12"/>
      <c r="O179" s="34"/>
    </row>
    <row r="180" spans="1:24" x14ac:dyDescent="0.2">
      <c r="A180" s="8" t="s">
        <v>22</v>
      </c>
      <c r="B180" s="12">
        <v>1205797</v>
      </c>
      <c r="C180" s="12">
        <v>533850.58317462553</v>
      </c>
      <c r="D180" s="12">
        <v>42098.456989150967</v>
      </c>
      <c r="E180" s="6"/>
      <c r="F180" s="7"/>
      <c r="G180" s="8" t="s">
        <v>22</v>
      </c>
      <c r="H180" s="12">
        <f>SUM(H172:H179)</f>
        <v>1222865</v>
      </c>
      <c r="I180" s="12">
        <f>SUM(I172:I179)</f>
        <v>453205.80433206784</v>
      </c>
      <c r="J180" s="12">
        <f>SUM(J172:J179)-1</f>
        <v>37583.357353258391</v>
      </c>
      <c r="K180" s="6"/>
      <c r="L180" s="7"/>
      <c r="M180" s="8" t="s">
        <v>22</v>
      </c>
      <c r="N180" s="12">
        <f>SUM(N172:N179)</f>
        <v>-80644.778842557658</v>
      </c>
      <c r="O180" s="34">
        <f>SUM(O172:O179)</f>
        <v>-4515.0996358925786</v>
      </c>
    </row>
    <row r="181" spans="1:24" x14ac:dyDescent="0.2">
      <c r="A181" s="8"/>
      <c r="B181" s="12"/>
      <c r="C181" s="12"/>
      <c r="D181" s="12"/>
      <c r="E181" s="6"/>
      <c r="F181" s="7"/>
      <c r="G181" s="8"/>
      <c r="H181" s="12"/>
      <c r="I181" s="12"/>
      <c r="J181" s="12"/>
      <c r="K181" s="6"/>
      <c r="L181" s="7"/>
      <c r="M181" s="8"/>
      <c r="N181" s="12"/>
      <c r="O181" s="34"/>
    </row>
    <row r="182" spans="1:24" x14ac:dyDescent="0.2">
      <c r="A182" s="43" t="s">
        <v>40</v>
      </c>
      <c r="B182" s="16">
        <v>8592433</v>
      </c>
      <c r="C182" s="16">
        <v>3804184.4208783875</v>
      </c>
      <c r="D182" s="16">
        <v>345631.9796969865</v>
      </c>
      <c r="E182" s="44"/>
      <c r="F182" s="45"/>
      <c r="G182" s="43" t="s">
        <v>40</v>
      </c>
      <c r="H182" s="16">
        <f>H180+H168+H155</f>
        <v>9376054</v>
      </c>
      <c r="I182" s="16">
        <f>I180+I168+I155-1</f>
        <v>3474856.8907163935</v>
      </c>
      <c r="J182" s="16">
        <f>J180+J168+J155</f>
        <v>330694.89219512499</v>
      </c>
      <c r="K182" s="44"/>
      <c r="L182" s="45"/>
      <c r="M182" s="43" t="s">
        <v>40</v>
      </c>
      <c r="N182" s="16">
        <f>N180+N168+N155</f>
        <v>-329327.53016199445</v>
      </c>
      <c r="O182" s="46">
        <f>O180+O168+O155</f>
        <v>-14937.087501861477</v>
      </c>
    </row>
    <row r="183" spans="1:24" x14ac:dyDescent="0.2">
      <c r="A183" s="12"/>
      <c r="B183" s="12"/>
      <c r="C183" s="12"/>
      <c r="D183" s="12"/>
      <c r="E183" s="6"/>
      <c r="F183" s="7"/>
      <c r="G183" s="12"/>
      <c r="H183" s="12"/>
      <c r="I183" s="12"/>
      <c r="J183" s="12"/>
      <c r="K183" s="6"/>
      <c r="L183" s="7"/>
      <c r="M183" s="8"/>
      <c r="N183" s="8"/>
      <c r="O183" s="9"/>
    </row>
    <row r="184" spans="1:24" x14ac:dyDescent="0.2">
      <c r="A184" s="159" t="s">
        <v>41</v>
      </c>
      <c r="B184" s="160"/>
      <c r="C184" s="160"/>
      <c r="D184" s="160"/>
      <c r="E184" s="161"/>
      <c r="F184" s="7"/>
      <c r="G184" s="159" t="s">
        <v>41</v>
      </c>
      <c r="H184" s="160"/>
      <c r="I184" s="160"/>
      <c r="J184" s="160"/>
      <c r="K184" s="161"/>
      <c r="L184" s="7"/>
      <c r="M184" s="159" t="s">
        <v>41</v>
      </c>
      <c r="N184" s="160"/>
      <c r="O184" s="161"/>
    </row>
    <row r="185" spans="1:24" x14ac:dyDescent="0.2">
      <c r="A185" s="21"/>
      <c r="B185" s="21"/>
      <c r="C185" s="21"/>
      <c r="D185" s="21"/>
      <c r="E185" s="22"/>
      <c r="F185" s="23"/>
      <c r="G185" s="21"/>
      <c r="H185" s="21"/>
      <c r="I185" s="21"/>
      <c r="J185" s="21"/>
      <c r="K185" s="22"/>
      <c r="L185" s="24"/>
      <c r="M185" s="8"/>
      <c r="N185" s="21"/>
      <c r="O185" s="25"/>
    </row>
    <row r="186" spans="1:24" x14ac:dyDescent="0.2">
      <c r="A186" s="26"/>
      <c r="B186" s="26"/>
      <c r="C186" s="26" t="s">
        <v>0</v>
      </c>
      <c r="D186" s="26" t="s">
        <v>14</v>
      </c>
      <c r="E186" s="27"/>
      <c r="F186" s="28"/>
      <c r="G186" s="26"/>
      <c r="H186" s="26"/>
      <c r="I186" s="26" t="s">
        <v>0</v>
      </c>
      <c r="J186" s="26" t="s">
        <v>14</v>
      </c>
      <c r="K186" s="27"/>
      <c r="L186" s="28"/>
      <c r="M186" s="8"/>
      <c r="N186" s="26"/>
      <c r="O186" s="9"/>
      <c r="X186" s="29"/>
    </row>
    <row r="187" spans="1:24" x14ac:dyDescent="0.2">
      <c r="A187" s="30"/>
      <c r="B187" s="30" t="s">
        <v>0</v>
      </c>
      <c r="C187" s="30" t="s">
        <v>15</v>
      </c>
      <c r="D187" s="30" t="s">
        <v>15</v>
      </c>
      <c r="E187" s="31" t="s">
        <v>16</v>
      </c>
      <c r="F187" s="32"/>
      <c r="G187" s="30"/>
      <c r="H187" s="30" t="s">
        <v>0</v>
      </c>
      <c r="I187" s="30" t="s">
        <v>15</v>
      </c>
      <c r="J187" s="30" t="s">
        <v>15</v>
      </c>
      <c r="K187" s="31" t="s">
        <v>16</v>
      </c>
      <c r="L187" s="32"/>
      <c r="M187" s="8"/>
      <c r="N187" s="30" t="s">
        <v>0</v>
      </c>
      <c r="O187" s="33" t="s">
        <v>14</v>
      </c>
    </row>
    <row r="188" spans="1:24" x14ac:dyDescent="0.2">
      <c r="A188" s="13" t="s">
        <v>17</v>
      </c>
      <c r="B188" s="21"/>
      <c r="C188" s="21"/>
      <c r="D188" s="21"/>
      <c r="E188" s="22"/>
      <c r="F188" s="24"/>
      <c r="G188" s="13" t="s">
        <v>17</v>
      </c>
      <c r="H188" s="21"/>
      <c r="I188" s="21"/>
      <c r="J188" s="21"/>
      <c r="K188" s="22"/>
      <c r="L188" s="24"/>
      <c r="M188" s="13" t="s">
        <v>17</v>
      </c>
      <c r="N188" s="21"/>
      <c r="O188" s="25"/>
    </row>
    <row r="189" spans="1:24" x14ac:dyDescent="0.2">
      <c r="A189" s="8"/>
      <c r="B189" s="12"/>
      <c r="C189" s="12"/>
      <c r="D189" s="12"/>
      <c r="E189" s="6"/>
      <c r="F189" s="7"/>
      <c r="G189" s="8"/>
      <c r="H189" s="12"/>
      <c r="I189" s="12"/>
      <c r="J189" s="12"/>
      <c r="K189" s="6"/>
      <c r="L189" s="7"/>
      <c r="M189" s="8"/>
      <c r="N189" s="12"/>
      <c r="O189" s="34"/>
    </row>
    <row r="190" spans="1:24" x14ac:dyDescent="0.2">
      <c r="A190" s="8" t="s">
        <v>18</v>
      </c>
      <c r="B190" s="4">
        <v>446786</v>
      </c>
      <c r="C190" s="4">
        <v>197808.55869956405</v>
      </c>
      <c r="D190" s="4">
        <v>24252.491325442996</v>
      </c>
      <c r="E190" s="42">
        <v>0.12260587451263021</v>
      </c>
      <c r="F190" s="7"/>
      <c r="G190" s="8" t="s">
        <v>18</v>
      </c>
      <c r="H190" s="4">
        <f t="shared" ref="H190:I193" si="26">H150+H109+H68+H27</f>
        <v>445880</v>
      </c>
      <c r="I190" s="4">
        <f>I150+I109+I68+I27</f>
        <v>165247.51631257942</v>
      </c>
      <c r="J190" s="4">
        <f>J150+J109+J68+J27</f>
        <v>20176.918880259156</v>
      </c>
      <c r="K190" s="42">
        <f>IF(I190=0,0,J190/I190)</f>
        <v>0.12210119298914505</v>
      </c>
      <c r="L190" s="7"/>
      <c r="M190" s="8" t="s">
        <v>18</v>
      </c>
      <c r="N190" s="12">
        <f t="shared" ref="N190:O193" si="27">I190-C190</f>
        <v>-32561.042386984627</v>
      </c>
      <c r="O190" s="34">
        <f t="shared" si="27"/>
        <v>-4075.5724451838396</v>
      </c>
    </row>
    <row r="191" spans="1:24" x14ac:dyDescent="0.2">
      <c r="A191" s="8" t="s">
        <v>19</v>
      </c>
      <c r="B191" s="4">
        <v>167469835</v>
      </c>
      <c r="C191" s="12">
        <v>74145041.892547682</v>
      </c>
      <c r="D191" s="12">
        <v>9317070.7309992369</v>
      </c>
      <c r="E191" s="42">
        <v>0.12566006428995888</v>
      </c>
      <c r="F191" s="7"/>
      <c r="G191" s="8" t="s">
        <v>19</v>
      </c>
      <c r="H191" s="4">
        <f>H151+H110+H69+H28</f>
        <v>180856068</v>
      </c>
      <c r="I191" s="12">
        <f t="shared" si="26"/>
        <v>67027038.770653479</v>
      </c>
      <c r="J191" s="12">
        <f>J151+J110+J69+J28+1</f>
        <v>8352506.1389947552</v>
      </c>
      <c r="K191" s="42">
        <f>IF(I191=0,0,J191/I191)</f>
        <v>0.12461398104688078</v>
      </c>
      <c r="L191" s="7"/>
      <c r="M191" s="8" t="s">
        <v>19</v>
      </c>
      <c r="N191" s="12">
        <f t="shared" si="27"/>
        <v>-7118003.1218942031</v>
      </c>
      <c r="O191" s="34">
        <f t="shared" si="27"/>
        <v>-964564.5920044817</v>
      </c>
    </row>
    <row r="192" spans="1:24" x14ac:dyDescent="0.2">
      <c r="A192" s="8" t="s">
        <v>20</v>
      </c>
      <c r="B192" s="4">
        <v>900519</v>
      </c>
      <c r="C192" s="12">
        <v>398692.8092455286</v>
      </c>
      <c r="D192" s="12">
        <v>45694.182867630036</v>
      </c>
      <c r="E192" s="42">
        <v>0.11461</v>
      </c>
      <c r="F192" s="7"/>
      <c r="G192" s="8" t="s">
        <v>20</v>
      </c>
      <c r="H192" s="4">
        <f t="shared" si="26"/>
        <v>923541</v>
      </c>
      <c r="I192" s="12">
        <f>I152+I111+I70+I29</f>
        <v>342273.38401102519</v>
      </c>
      <c r="J192" s="12">
        <f>J152+J111+J70+J29</f>
        <v>39457.275708790985</v>
      </c>
      <c r="K192" s="42">
        <f>IF(I192=0,0,J192/I192)</f>
        <v>0.11528000000000001</v>
      </c>
      <c r="L192" s="7"/>
      <c r="M192" s="8" t="s">
        <v>20</v>
      </c>
      <c r="N192" s="12">
        <f t="shared" si="27"/>
        <v>-56419.425234503404</v>
      </c>
      <c r="O192" s="34">
        <f t="shared" si="27"/>
        <v>-6236.9071588390507</v>
      </c>
    </row>
    <row r="193" spans="1:15" x14ac:dyDescent="0.2">
      <c r="A193" s="8" t="s">
        <v>21</v>
      </c>
      <c r="B193" s="37">
        <v>5177557</v>
      </c>
      <c r="C193" s="37">
        <v>2292294.493907237</v>
      </c>
      <c r="D193" s="37">
        <v>246872.47576960688</v>
      </c>
      <c r="E193" s="42">
        <v>0.10769666656085296</v>
      </c>
      <c r="F193" s="7"/>
      <c r="G193" s="8" t="s">
        <v>21</v>
      </c>
      <c r="H193" s="37">
        <f t="shared" si="26"/>
        <v>5607645</v>
      </c>
      <c r="I193" s="37">
        <f>I153+I112+I71+I30</f>
        <v>2078248.4269593933</v>
      </c>
      <c r="J193" s="37">
        <f>J153+J112+J71+J30+1</f>
        <v>227232.71705593634</v>
      </c>
      <c r="K193" s="42">
        <f>IF(I193=0,0,J193/I193)</f>
        <v>0.10933857286175933</v>
      </c>
      <c r="L193" s="7"/>
      <c r="M193" s="8" t="s">
        <v>21</v>
      </c>
      <c r="N193" s="37">
        <f t="shared" si="27"/>
        <v>-214046.06694784365</v>
      </c>
      <c r="O193" s="38">
        <f t="shared" si="27"/>
        <v>-19639.758713670541</v>
      </c>
    </row>
    <row r="194" spans="1:15" x14ac:dyDescent="0.2">
      <c r="A194" s="8"/>
      <c r="B194" s="12"/>
      <c r="C194" s="12"/>
      <c r="D194" s="12"/>
      <c r="E194" s="6"/>
      <c r="F194" s="7"/>
      <c r="G194" s="8"/>
      <c r="H194" s="12"/>
      <c r="I194" s="12"/>
      <c r="J194" s="12"/>
      <c r="K194" s="6"/>
      <c r="L194" s="7"/>
      <c r="M194" s="8"/>
      <c r="N194" s="12"/>
      <c r="O194" s="34"/>
    </row>
    <row r="195" spans="1:15" x14ac:dyDescent="0.2">
      <c r="A195" s="8" t="s">
        <v>22</v>
      </c>
      <c r="B195" s="12">
        <v>173994697</v>
      </c>
      <c r="C195" s="12">
        <v>77033837.754400015</v>
      </c>
      <c r="D195" s="12">
        <v>9633889.8809619173</v>
      </c>
      <c r="E195" s="6"/>
      <c r="F195" s="7"/>
      <c r="G195" s="8" t="s">
        <v>22</v>
      </c>
      <c r="H195" s="12">
        <f>SUM(H190:H194)</f>
        <v>187833134</v>
      </c>
      <c r="I195" s="12">
        <f>SUM(I190:I194)</f>
        <v>69612808.097936481</v>
      </c>
      <c r="J195" s="12">
        <f>SUM(J190:J194)</f>
        <v>8639373.0506397411</v>
      </c>
      <c r="K195" s="6"/>
      <c r="L195" s="7"/>
      <c r="M195" s="8" t="s">
        <v>22</v>
      </c>
      <c r="N195" s="12">
        <f>SUM(N190:N194)</f>
        <v>-7421029.6564635346</v>
      </c>
      <c r="O195" s="34">
        <f>SUM(O190:O194)</f>
        <v>-994516.83032217517</v>
      </c>
    </row>
    <row r="196" spans="1:15" x14ac:dyDescent="0.2">
      <c r="A196" s="8"/>
      <c r="B196" s="12"/>
      <c r="C196" s="12"/>
      <c r="D196" s="12"/>
      <c r="E196" s="6"/>
      <c r="F196" s="7"/>
      <c r="G196" s="8"/>
      <c r="H196" s="12"/>
      <c r="I196" s="12"/>
      <c r="J196" s="12"/>
      <c r="K196" s="6"/>
      <c r="L196" s="7"/>
      <c r="M196" s="8"/>
      <c r="N196" s="12"/>
      <c r="O196" s="34"/>
    </row>
    <row r="197" spans="1:15" x14ac:dyDescent="0.2">
      <c r="A197" s="13" t="s">
        <v>23</v>
      </c>
      <c r="B197" s="12"/>
      <c r="C197" s="12"/>
      <c r="D197" s="12"/>
      <c r="E197" s="6"/>
      <c r="F197" s="7"/>
      <c r="G197" s="13" t="s">
        <v>23</v>
      </c>
      <c r="H197" s="12"/>
      <c r="I197" s="12"/>
      <c r="J197" s="12"/>
      <c r="K197" s="6"/>
      <c r="L197" s="7"/>
      <c r="M197" s="13" t="s">
        <v>23</v>
      </c>
      <c r="N197" s="12"/>
      <c r="O197" s="34"/>
    </row>
    <row r="198" spans="1:15" x14ac:dyDescent="0.2">
      <c r="A198" s="8"/>
      <c r="B198" s="12"/>
      <c r="C198" s="12"/>
      <c r="D198" s="12"/>
      <c r="E198" s="6"/>
      <c r="F198" s="7"/>
      <c r="G198" s="8"/>
      <c r="H198" s="12"/>
      <c r="I198" s="12"/>
      <c r="J198" s="12"/>
      <c r="K198" s="6"/>
      <c r="L198" s="7"/>
      <c r="M198" s="8"/>
      <c r="N198" s="12"/>
      <c r="O198" s="34"/>
    </row>
    <row r="199" spans="1:15" x14ac:dyDescent="0.2">
      <c r="A199" s="8" t="s">
        <v>24</v>
      </c>
      <c r="B199" s="4">
        <v>27226430</v>
      </c>
      <c r="C199" s="12">
        <v>12054139.737669874</v>
      </c>
      <c r="D199" s="12">
        <v>1305453.411704743</v>
      </c>
      <c r="E199" s="42">
        <v>0.10829917688983866</v>
      </c>
      <c r="F199" s="7"/>
      <c r="G199" s="8" t="s">
        <v>24</v>
      </c>
      <c r="H199" s="4">
        <f t="shared" ref="H199:J206" si="28">H159+H118+H77+H36</f>
        <v>28063667</v>
      </c>
      <c r="I199" s="12">
        <f t="shared" si="28"/>
        <v>10400671.190394942</v>
      </c>
      <c r="J199" s="12">
        <f>J159+J118+J77+J36</f>
        <v>1116211.5360477406</v>
      </c>
      <c r="K199" s="42">
        <f t="shared" ref="K199:K206" si="29">IF(I199=0,0,J199/I199)</f>
        <v>0.10732110607232408</v>
      </c>
      <c r="L199" s="7"/>
      <c r="M199" s="8" t="s">
        <v>24</v>
      </c>
      <c r="N199" s="12">
        <f t="shared" ref="N199:O206" si="30">I199-C199</f>
        <v>-1653468.5472749323</v>
      </c>
      <c r="O199" s="34">
        <f t="shared" si="30"/>
        <v>-189241.87565700244</v>
      </c>
    </row>
    <row r="200" spans="1:15" x14ac:dyDescent="0.2">
      <c r="A200" s="8" t="s">
        <v>25</v>
      </c>
      <c r="B200" s="4">
        <v>7553367</v>
      </c>
      <c r="C200" s="12">
        <v>3344152.770227469</v>
      </c>
      <c r="D200" s="12">
        <v>364326.38503268448</v>
      </c>
      <c r="E200" s="42">
        <v>0.10894430071384061</v>
      </c>
      <c r="F200" s="7"/>
      <c r="G200" s="8" t="s">
        <v>25</v>
      </c>
      <c r="H200" s="4">
        <f t="shared" si="28"/>
        <v>8269051</v>
      </c>
      <c r="I200" s="12">
        <f>I160+I119+I78+I37</f>
        <v>3064591.683888156</v>
      </c>
      <c r="J200" s="12">
        <f t="shared" si="28"/>
        <v>329501.47075944266</v>
      </c>
      <c r="K200" s="42">
        <f t="shared" si="29"/>
        <v>0.10751888171327036</v>
      </c>
      <c r="L200" s="7"/>
      <c r="M200" s="8" t="s">
        <v>25</v>
      </c>
      <c r="N200" s="12">
        <f t="shared" si="30"/>
        <v>-279561.08633931307</v>
      </c>
      <c r="O200" s="34">
        <f t="shared" si="30"/>
        <v>-34824.914273241826</v>
      </c>
    </row>
    <row r="201" spans="1:15" x14ac:dyDescent="0.2">
      <c r="A201" s="8" t="s">
        <v>18</v>
      </c>
      <c r="B201" s="4">
        <v>789441</v>
      </c>
      <c r="C201" s="12">
        <v>349514.50221883081</v>
      </c>
      <c r="D201" s="12">
        <v>37833.10841549874</v>
      </c>
      <c r="E201" s="42">
        <v>0.10824474571247249</v>
      </c>
      <c r="F201" s="7"/>
      <c r="G201" s="8" t="s">
        <v>18</v>
      </c>
      <c r="H201" s="4">
        <f t="shared" si="28"/>
        <v>791452</v>
      </c>
      <c r="I201" s="12">
        <f t="shared" si="28"/>
        <v>293319.90060245717</v>
      </c>
      <c r="J201" s="12">
        <f t="shared" si="28"/>
        <v>31499.635525656613</v>
      </c>
      <c r="K201" s="42">
        <f t="shared" si="29"/>
        <v>0.10739003886527547</v>
      </c>
      <c r="L201" s="7"/>
      <c r="M201" s="8" t="s">
        <v>18</v>
      </c>
      <c r="N201" s="12">
        <f t="shared" si="30"/>
        <v>-56194.601616373635</v>
      </c>
      <c r="O201" s="34">
        <f t="shared" si="30"/>
        <v>-6333.4728898421272</v>
      </c>
    </row>
    <row r="202" spans="1:15" x14ac:dyDescent="0.2">
      <c r="A202" s="8" t="s">
        <v>26</v>
      </c>
      <c r="B202" s="4">
        <v>14787</v>
      </c>
      <c r="C202" s="12">
        <v>6546.7475648083282</v>
      </c>
      <c r="D202" s="12">
        <v>715.35998068551271</v>
      </c>
      <c r="E202" s="42">
        <v>0.10926952255359439</v>
      </c>
      <c r="F202" s="7"/>
      <c r="G202" s="8" t="s">
        <v>26</v>
      </c>
      <c r="H202" s="4">
        <f t="shared" si="28"/>
        <v>13168</v>
      </c>
      <c r="I202" s="12">
        <f t="shared" si="28"/>
        <v>4880.190398322522</v>
      </c>
      <c r="J202" s="12">
        <f>J162+J121+J80+J39</f>
        <v>533.24401033844208</v>
      </c>
      <c r="K202" s="42">
        <f t="shared" si="29"/>
        <v>0.1092670504252734</v>
      </c>
      <c r="L202" s="7"/>
      <c r="M202" s="8" t="s">
        <v>26</v>
      </c>
      <c r="N202" s="12">
        <f t="shared" si="30"/>
        <v>-1666.5571664858062</v>
      </c>
      <c r="O202" s="34">
        <f t="shared" si="30"/>
        <v>-182.11597034707063</v>
      </c>
    </row>
    <row r="203" spans="1:15" x14ac:dyDescent="0.2">
      <c r="A203" s="8" t="s">
        <v>27</v>
      </c>
      <c r="B203" s="4">
        <v>30053680</v>
      </c>
      <c r="C203" s="12">
        <v>13305867.069285775</v>
      </c>
      <c r="D203" s="12">
        <v>1446305.5615731818</v>
      </c>
      <c r="E203" s="42">
        <v>0.10869682930409855</v>
      </c>
      <c r="F203" s="7"/>
      <c r="G203" s="8" t="s">
        <v>27</v>
      </c>
      <c r="H203" s="4">
        <f t="shared" si="28"/>
        <v>29719284</v>
      </c>
      <c r="I203" s="12">
        <f t="shared" si="28"/>
        <v>11014259.145034943</v>
      </c>
      <c r="J203" s="12">
        <f>J163+J122+J81+J40</f>
        <v>1183211.3114592945</v>
      </c>
      <c r="K203" s="42">
        <f t="shared" si="29"/>
        <v>0.10742541063169626</v>
      </c>
      <c r="L203" s="7"/>
      <c r="M203" s="8" t="s">
        <v>27</v>
      </c>
      <c r="N203" s="12">
        <f t="shared" si="30"/>
        <v>-2291607.9242508318</v>
      </c>
      <c r="O203" s="34">
        <f t="shared" si="30"/>
        <v>-263094.25011388725</v>
      </c>
    </row>
    <row r="204" spans="1:15" x14ac:dyDescent="0.2">
      <c r="A204" s="8" t="s">
        <v>28</v>
      </c>
      <c r="B204" s="4">
        <v>50005693</v>
      </c>
      <c r="C204" s="12">
        <v>22139355.438851889</v>
      </c>
      <c r="D204" s="12">
        <v>2394069.6856902903</v>
      </c>
      <c r="E204" s="42">
        <v>0.10813637697369399</v>
      </c>
      <c r="F204" s="7"/>
      <c r="G204" s="8" t="s">
        <v>28</v>
      </c>
      <c r="H204" s="4">
        <f t="shared" si="28"/>
        <v>50430802</v>
      </c>
      <c r="I204" s="12">
        <f t="shared" si="28"/>
        <v>18690151.556812286</v>
      </c>
      <c r="J204" s="12">
        <f>J164+J123+J82+J41</f>
        <v>2002756.836193433</v>
      </c>
      <c r="K204" s="42">
        <f t="shared" si="29"/>
        <v>0.10715573012373233</v>
      </c>
      <c r="L204" s="7"/>
      <c r="M204" s="8" t="s">
        <v>28</v>
      </c>
      <c r="N204" s="12">
        <f t="shared" si="30"/>
        <v>-3449203.8820396028</v>
      </c>
      <c r="O204" s="34">
        <f t="shared" si="30"/>
        <v>-391312.84949685726</v>
      </c>
    </row>
    <row r="205" spans="1:15" x14ac:dyDescent="0.2">
      <c r="A205" s="8" t="s">
        <v>29</v>
      </c>
      <c r="B205" s="4">
        <v>6021988</v>
      </c>
      <c r="C205" s="12">
        <v>2666155.0871917885</v>
      </c>
      <c r="D205" s="12">
        <v>289197.84230769327</v>
      </c>
      <c r="E205" s="42">
        <v>0.10846999999999998</v>
      </c>
      <c r="F205" s="7"/>
      <c r="G205" s="8" t="s">
        <v>29</v>
      </c>
      <c r="H205" s="4">
        <f t="shared" si="28"/>
        <v>-297064</v>
      </c>
      <c r="I205" s="12">
        <f t="shared" si="28"/>
        <v>-110094.84207831723</v>
      </c>
      <c r="J205" s="12">
        <f>J165+J124+J83+J42</f>
        <v>0</v>
      </c>
      <c r="K205" s="42">
        <f t="shared" si="29"/>
        <v>0</v>
      </c>
      <c r="L205" s="7"/>
      <c r="M205" s="8" t="s">
        <v>29</v>
      </c>
      <c r="N205" s="12">
        <f t="shared" si="30"/>
        <v>-2776249.9292701059</v>
      </c>
      <c r="O205" s="34">
        <f t="shared" si="30"/>
        <v>-289197.84230769327</v>
      </c>
    </row>
    <row r="206" spans="1:15" x14ac:dyDescent="0.2">
      <c r="A206" s="40" t="s">
        <v>30</v>
      </c>
      <c r="B206" s="50">
        <v>98</v>
      </c>
      <c r="C206" s="37">
        <v>43.388196480098472</v>
      </c>
      <c r="D206" s="37">
        <v>4.7063176721962812</v>
      </c>
      <c r="E206" s="42">
        <v>0.10847</v>
      </c>
      <c r="F206" s="7"/>
      <c r="G206" s="40" t="s">
        <v>30</v>
      </c>
      <c r="H206" s="50">
        <f t="shared" si="28"/>
        <v>175</v>
      </c>
      <c r="I206" s="37">
        <f t="shared" si="28"/>
        <v>64.856722334936293</v>
      </c>
      <c r="J206" s="37">
        <f t="shared" si="28"/>
        <v>6.9429121259549307</v>
      </c>
      <c r="K206" s="42">
        <f t="shared" si="29"/>
        <v>0.10705000000000001</v>
      </c>
      <c r="L206" s="7"/>
      <c r="M206" s="1" t="s">
        <v>30</v>
      </c>
      <c r="N206" s="37">
        <f t="shared" si="30"/>
        <v>21.468525854837821</v>
      </c>
      <c r="O206" s="38">
        <f t="shared" si="30"/>
        <v>2.2365944537586495</v>
      </c>
    </row>
    <row r="207" spans="1:15" x14ac:dyDescent="0.2">
      <c r="A207" s="8"/>
      <c r="B207" s="12"/>
      <c r="C207" s="12"/>
      <c r="D207" s="12"/>
      <c r="E207" s="6"/>
      <c r="F207" s="7"/>
      <c r="G207" s="8"/>
      <c r="H207" s="12"/>
      <c r="I207" s="12"/>
      <c r="J207" s="12"/>
      <c r="K207" s="6"/>
      <c r="L207" s="7"/>
      <c r="M207" s="8"/>
      <c r="N207" s="12"/>
      <c r="O207" s="34"/>
    </row>
    <row r="208" spans="1:15" x14ac:dyDescent="0.2">
      <c r="A208" s="8" t="s">
        <v>22</v>
      </c>
      <c r="B208" s="12">
        <v>121665484</v>
      </c>
      <c r="C208" s="12">
        <v>53865774.741206914</v>
      </c>
      <c r="D208" s="12">
        <v>5837906.0610224493</v>
      </c>
      <c r="E208" s="6"/>
      <c r="F208" s="7"/>
      <c r="G208" s="8" t="s">
        <v>22</v>
      </c>
      <c r="H208" s="12">
        <f>SUM(H199:H207)</f>
        <v>116990535</v>
      </c>
      <c r="I208" s="12">
        <f>SUM(I199:I207)</f>
        <v>43357843.681775123</v>
      </c>
      <c r="J208" s="12">
        <f>SUM(J199:J207)</f>
        <v>4663720.9769080319</v>
      </c>
      <c r="K208" s="6"/>
      <c r="L208" s="7"/>
      <c r="M208" s="8" t="s">
        <v>22</v>
      </c>
      <c r="N208" s="12">
        <f>SUM(N199:N207)</f>
        <v>-10507931.059431791</v>
      </c>
      <c r="O208" s="34">
        <f>SUM(O199:O207)</f>
        <v>-1174185.0841144177</v>
      </c>
    </row>
    <row r="209" spans="1:15" x14ac:dyDescent="0.2">
      <c r="A209" s="8"/>
      <c r="B209" s="12"/>
      <c r="C209" s="12"/>
      <c r="D209" s="12"/>
      <c r="E209" s="6"/>
      <c r="F209" s="7"/>
      <c r="G209" s="8"/>
      <c r="H209" s="12"/>
      <c r="I209" s="12"/>
      <c r="J209" s="12"/>
      <c r="K209" s="6"/>
      <c r="L209" s="7"/>
      <c r="M209" s="8"/>
      <c r="N209" s="12"/>
      <c r="O209" s="34"/>
    </row>
    <row r="210" spans="1:15" x14ac:dyDescent="0.2">
      <c r="A210" s="13" t="s">
        <v>145</v>
      </c>
      <c r="B210" s="12"/>
      <c r="C210" s="12"/>
      <c r="D210" s="12"/>
      <c r="E210" s="6"/>
      <c r="F210" s="7"/>
      <c r="G210" s="13" t="s">
        <v>145</v>
      </c>
      <c r="H210" s="12"/>
      <c r="I210" s="12"/>
      <c r="J210" s="12"/>
      <c r="K210" s="6"/>
      <c r="L210" s="7"/>
      <c r="M210" s="13" t="s">
        <v>31</v>
      </c>
      <c r="N210" s="12"/>
      <c r="O210" s="34"/>
    </row>
    <row r="211" spans="1:15" x14ac:dyDescent="0.2">
      <c r="A211" s="8"/>
      <c r="B211" s="12"/>
      <c r="C211" s="12"/>
      <c r="D211" s="12"/>
      <c r="E211" s="6"/>
      <c r="F211" s="7"/>
      <c r="G211" s="8"/>
      <c r="H211" s="12"/>
      <c r="I211" s="12"/>
      <c r="J211" s="12"/>
      <c r="K211" s="6"/>
      <c r="L211" s="7"/>
      <c r="M211" s="8"/>
      <c r="N211" s="12"/>
      <c r="O211" s="34"/>
    </row>
    <row r="212" spans="1:15" x14ac:dyDescent="0.2">
      <c r="A212" s="8" t="s">
        <v>24</v>
      </c>
      <c r="B212" s="4">
        <v>214238</v>
      </c>
      <c r="C212" s="12">
        <v>94851.024872483031</v>
      </c>
      <c r="D212" s="12">
        <v>7855.2662912094756</v>
      </c>
      <c r="E212" s="42">
        <v>8.2816883652760034E-2</v>
      </c>
      <c r="F212" s="7"/>
      <c r="G212" s="8" t="s">
        <v>24</v>
      </c>
      <c r="H212" s="4">
        <f>H172+H131+H90+H50</f>
        <v>165504</v>
      </c>
      <c r="I212" s="12">
        <f>I172+I131+I90+I50</f>
        <v>61337.411276121697</v>
      </c>
      <c r="J212" s="12">
        <f>J172+J131+J90+J50</f>
        <v>5002.7126926882256</v>
      </c>
      <c r="K212" s="42">
        <f>IF(I212=0,0,J212/I212)</f>
        <v>8.1560545001933479E-2</v>
      </c>
      <c r="L212" s="7"/>
      <c r="M212" s="8" t="s">
        <v>24</v>
      </c>
      <c r="N212" s="12">
        <f t="shared" ref="N212:O218" si="31">I212-C212</f>
        <v>-33513.613596361334</v>
      </c>
      <c r="O212" s="34">
        <f t="shared" si="31"/>
        <v>-2852.55359852125</v>
      </c>
    </row>
    <row r="213" spans="1:15" x14ac:dyDescent="0.2">
      <c r="A213" s="8" t="s">
        <v>25</v>
      </c>
      <c r="B213" s="4">
        <v>42995</v>
      </c>
      <c r="C213" s="12">
        <v>19035.464363896266</v>
      </c>
      <c r="D213" s="12">
        <v>1615.5762535205154</v>
      </c>
      <c r="E213" s="42">
        <v>8.4871911850215129E-2</v>
      </c>
      <c r="F213" s="7"/>
      <c r="G213" s="8" t="s">
        <v>25</v>
      </c>
      <c r="H213" s="4">
        <f t="shared" ref="H213:J218" si="32">H173+H132+H91+H51</f>
        <v>66046</v>
      </c>
      <c r="I213" s="12">
        <f t="shared" si="32"/>
        <v>24477.297619046869</v>
      </c>
      <c r="J213" s="12">
        <f>J173+J132+J91+J51</f>
        <v>2031.209147090409</v>
      </c>
      <c r="K213" s="42">
        <f t="shared" ref="K213:K218" si="33">IF(I213=0,0,J213/I213)</f>
        <v>8.298339051570118E-2</v>
      </c>
      <c r="L213" s="7"/>
      <c r="M213" s="8" t="s">
        <v>25</v>
      </c>
      <c r="N213" s="12">
        <f t="shared" si="31"/>
        <v>5441.8332551506028</v>
      </c>
      <c r="O213" s="34">
        <f t="shared" si="31"/>
        <v>415.63289356989367</v>
      </c>
    </row>
    <row r="214" spans="1:15" x14ac:dyDescent="0.2">
      <c r="A214" s="8" t="s">
        <v>27</v>
      </c>
      <c r="B214" s="4">
        <v>936360</v>
      </c>
      <c r="C214" s="12">
        <v>414560.93526637764</v>
      </c>
      <c r="D214" s="12">
        <v>33948.881290953599</v>
      </c>
      <c r="E214" s="42">
        <v>8.1891173053099231E-2</v>
      </c>
      <c r="F214" s="7"/>
      <c r="G214" s="8" t="s">
        <v>27</v>
      </c>
      <c r="H214" s="4">
        <f t="shared" si="32"/>
        <v>1115022</v>
      </c>
      <c r="I214" s="12">
        <f t="shared" si="32"/>
        <v>413238.12715054478</v>
      </c>
      <c r="J214" s="12">
        <f>J174+J133+J92+J52</f>
        <v>33348.108185471378</v>
      </c>
      <c r="K214" s="42">
        <f t="shared" si="33"/>
        <v>8.0699495023416584E-2</v>
      </c>
      <c r="L214" s="7"/>
      <c r="M214" s="8" t="s">
        <v>27</v>
      </c>
      <c r="N214" s="12">
        <f t="shared" si="31"/>
        <v>-1322.8081158328569</v>
      </c>
      <c r="O214" s="34">
        <f t="shared" si="31"/>
        <v>-600.77310548222158</v>
      </c>
    </row>
    <row r="215" spans="1:15" x14ac:dyDescent="0.2">
      <c r="A215" s="8" t="s">
        <v>32</v>
      </c>
      <c r="B215" s="4">
        <v>19323</v>
      </c>
      <c r="C215" s="12">
        <v>8555.0012304585998</v>
      </c>
      <c r="D215" s="12">
        <v>695.77825007319791</v>
      </c>
      <c r="E215" s="42">
        <v>8.133E-2</v>
      </c>
      <c r="F215" s="7"/>
      <c r="G215" s="8" t="s">
        <v>32</v>
      </c>
      <c r="H215" s="4">
        <f t="shared" si="32"/>
        <v>59073</v>
      </c>
      <c r="I215" s="12">
        <f t="shared" si="32"/>
        <v>21893.035191381099</v>
      </c>
      <c r="J215" s="12">
        <f t="shared" si="32"/>
        <v>1761.732541850437</v>
      </c>
      <c r="K215" s="42">
        <f t="shared" si="33"/>
        <v>8.047E-2</v>
      </c>
      <c r="L215" s="7"/>
      <c r="M215" s="8" t="s">
        <v>32</v>
      </c>
      <c r="N215" s="12">
        <f t="shared" si="31"/>
        <v>13338.033960922499</v>
      </c>
      <c r="O215" s="34">
        <f t="shared" si="31"/>
        <v>1065.9542917772392</v>
      </c>
    </row>
    <row r="216" spans="1:15" x14ac:dyDescent="0.2">
      <c r="A216" s="8" t="s">
        <v>28</v>
      </c>
      <c r="B216" s="4">
        <v>9649122</v>
      </c>
      <c r="C216" s="12">
        <v>4272020.4203718444</v>
      </c>
      <c r="D216" s="12">
        <v>350162.41865716066</v>
      </c>
      <c r="E216" s="42">
        <v>8.1966466496122672E-2</v>
      </c>
      <c r="F216" s="7"/>
      <c r="G216" s="8" t="s">
        <v>28</v>
      </c>
      <c r="H216" s="4">
        <f t="shared" si="32"/>
        <v>11345587</v>
      </c>
      <c r="I216" s="12">
        <f>I176+I135+I94+I54</f>
        <v>4204786.2044906449</v>
      </c>
      <c r="J216" s="12">
        <f>J176+J135+J94+J54</f>
        <v>340525.08062056726</v>
      </c>
      <c r="K216" s="42">
        <f t="shared" si="33"/>
        <v>8.098511174168424E-2</v>
      </c>
      <c r="L216" s="7"/>
      <c r="M216" s="8" t="s">
        <v>28</v>
      </c>
      <c r="N216" s="12">
        <f t="shared" si="31"/>
        <v>-67234.215881199576</v>
      </c>
      <c r="O216" s="34">
        <f t="shared" si="31"/>
        <v>-9637.338036593399</v>
      </c>
    </row>
    <row r="217" spans="1:15" x14ac:dyDescent="0.2">
      <c r="A217" s="8" t="s">
        <v>33</v>
      </c>
      <c r="B217" s="4">
        <v>0</v>
      </c>
      <c r="C217" s="12">
        <v>0</v>
      </c>
      <c r="D217" s="12">
        <v>0</v>
      </c>
      <c r="E217" s="42">
        <v>0</v>
      </c>
      <c r="F217" s="7"/>
      <c r="G217" s="8" t="s">
        <v>33</v>
      </c>
      <c r="H217" s="4">
        <f t="shared" si="32"/>
        <v>0</v>
      </c>
      <c r="I217" s="12">
        <f t="shared" si="32"/>
        <v>0</v>
      </c>
      <c r="J217" s="12">
        <f t="shared" si="32"/>
        <v>0</v>
      </c>
      <c r="K217" s="42">
        <f t="shared" si="33"/>
        <v>0</v>
      </c>
      <c r="L217" s="7"/>
      <c r="M217" s="8" t="s">
        <v>33</v>
      </c>
      <c r="N217" s="12">
        <f t="shared" si="31"/>
        <v>0</v>
      </c>
      <c r="O217" s="34">
        <f t="shared" si="31"/>
        <v>0</v>
      </c>
    </row>
    <row r="218" spans="1:15" x14ac:dyDescent="0.2">
      <c r="A218" s="8" t="s">
        <v>29</v>
      </c>
      <c r="B218" s="37">
        <v>2761604</v>
      </c>
      <c r="C218" s="37">
        <v>1222663.438288019</v>
      </c>
      <c r="D218" s="37">
        <v>97731.285275502785</v>
      </c>
      <c r="E218" s="42">
        <v>7.9933105231597287E-2</v>
      </c>
      <c r="F218" s="7"/>
      <c r="G218" s="8" t="s">
        <v>29</v>
      </c>
      <c r="H218" s="37">
        <f t="shared" si="32"/>
        <v>2652285</v>
      </c>
      <c r="I218" s="37">
        <f>I178+I137+I96+I56</f>
        <v>982962.92456066585</v>
      </c>
      <c r="J218" s="37">
        <f>J178+J137+J96+J56</f>
        <v>79652.331471466998</v>
      </c>
      <c r="K218" s="42">
        <f t="shared" si="33"/>
        <v>8.1032895016938222E-2</v>
      </c>
      <c r="L218" s="7"/>
      <c r="M218" s="8" t="s">
        <v>29</v>
      </c>
      <c r="N218" s="37">
        <f t="shared" si="31"/>
        <v>-239700.51372735319</v>
      </c>
      <c r="O218" s="38">
        <f t="shared" si="31"/>
        <v>-18078.953804035787</v>
      </c>
    </row>
    <row r="219" spans="1:15" x14ac:dyDescent="0.2">
      <c r="A219" s="8"/>
      <c r="B219" s="12"/>
      <c r="C219" s="12"/>
      <c r="D219" s="12"/>
      <c r="E219" s="6"/>
      <c r="F219" s="7"/>
      <c r="G219" s="8"/>
      <c r="H219" s="12"/>
      <c r="I219" s="12"/>
      <c r="J219" s="12"/>
      <c r="K219" s="6"/>
      <c r="L219" s="7"/>
      <c r="M219" s="8"/>
      <c r="N219" s="12"/>
      <c r="O219" s="34"/>
    </row>
    <row r="220" spans="1:15" x14ac:dyDescent="0.2">
      <c r="A220" s="8" t="s">
        <v>22</v>
      </c>
      <c r="B220" s="12">
        <v>13623642</v>
      </c>
      <c r="C220" s="12">
        <v>6031686.2843930786</v>
      </c>
      <c r="D220" s="12">
        <v>492009.20601842023</v>
      </c>
      <c r="E220" s="6"/>
      <c r="F220" s="7"/>
      <c r="G220" s="8" t="s">
        <v>22</v>
      </c>
      <c r="H220" s="12">
        <f>SUM(H212:H219)</f>
        <v>15403517</v>
      </c>
      <c r="I220" s="12">
        <f>SUM(I212:I219)</f>
        <v>5708695.0002884055</v>
      </c>
      <c r="J220" s="12">
        <f>SUM(J212:J219)</f>
        <v>462321.1746591347</v>
      </c>
      <c r="K220" s="6"/>
      <c r="L220" s="7"/>
      <c r="M220" s="8" t="s">
        <v>22</v>
      </c>
      <c r="N220" s="12">
        <f>SUM(N212:N219)</f>
        <v>-322991.28410467383</v>
      </c>
      <c r="O220" s="34">
        <f>SUM(O212:O219)</f>
        <v>-29688.031359285524</v>
      </c>
    </row>
    <row r="221" spans="1:15" x14ac:dyDescent="0.2">
      <c r="A221" s="8"/>
      <c r="B221" s="12"/>
      <c r="C221" s="12"/>
      <c r="D221" s="12"/>
      <c r="E221" s="6"/>
      <c r="F221" s="7"/>
      <c r="G221" s="8"/>
      <c r="H221" s="12"/>
      <c r="I221" s="12"/>
      <c r="J221" s="12"/>
      <c r="K221" s="6"/>
      <c r="L221" s="7"/>
      <c r="M221" s="8"/>
      <c r="N221" s="12"/>
      <c r="O221" s="34"/>
    </row>
    <row r="222" spans="1:15" x14ac:dyDescent="0.2">
      <c r="A222" s="43" t="s">
        <v>41</v>
      </c>
      <c r="B222" s="16">
        <v>309283823</v>
      </c>
      <c r="C222" s="16">
        <v>136931298.78</v>
      </c>
      <c r="D222" s="16">
        <v>15963805.148002787</v>
      </c>
      <c r="E222" s="44"/>
      <c r="F222" s="45"/>
      <c r="G222" s="43" t="s">
        <v>41</v>
      </c>
      <c r="H222" s="16">
        <f>H220+H208+H195</f>
        <v>320227186</v>
      </c>
      <c r="I222" s="16">
        <f>I220+I208+I195</f>
        <v>118679346.78</v>
      </c>
      <c r="J222" s="16">
        <f>J220+J208+J195</f>
        <v>13765415.202206908</v>
      </c>
      <c r="K222" s="44"/>
      <c r="L222" s="45"/>
      <c r="M222" s="43" t="s">
        <v>41</v>
      </c>
      <c r="N222" s="16">
        <f>N220+N208+N195</f>
        <v>-18251952</v>
      </c>
      <c r="O222" s="46">
        <f>O220+O208+O195</f>
        <v>-2198389.9457958783</v>
      </c>
    </row>
    <row r="224" spans="1:15" x14ac:dyDescent="0.2">
      <c r="A224" s="51"/>
    </row>
  </sheetData>
  <mergeCells count="22">
    <mergeCell ref="A3:O3"/>
    <mergeCell ref="A4:O4"/>
    <mergeCell ref="A6:E6"/>
    <mergeCell ref="G6:K6"/>
    <mergeCell ref="A7:E7"/>
    <mergeCell ref="G7:K7"/>
    <mergeCell ref="M7:O7"/>
    <mergeCell ref="A21:E21"/>
    <mergeCell ref="G21:K21"/>
    <mergeCell ref="M21:O21"/>
    <mergeCell ref="A62:E62"/>
    <mergeCell ref="G62:K62"/>
    <mergeCell ref="M62:O62"/>
    <mergeCell ref="A184:E184"/>
    <mergeCell ref="G184:K184"/>
    <mergeCell ref="M184:O184"/>
    <mergeCell ref="A103:E103"/>
    <mergeCell ref="G103:K103"/>
    <mergeCell ref="M103:O103"/>
    <mergeCell ref="A144:E144"/>
    <mergeCell ref="G144:K144"/>
    <mergeCell ref="M144:O144"/>
  </mergeCells>
  <printOptions horizontalCentered="1"/>
  <pageMargins left="0.75" right="0.75" top="0.53" bottom="0.7" header="0.5" footer="0.4"/>
  <pageSetup scale="76" fitToWidth="2" fitToHeight="6" orientation="landscape" r:id="rId1"/>
  <headerFooter alignWithMargins="0">
    <oddFooter>&amp;L&amp;D &amp;T
Prepared By Danette Sauer&amp;R&amp;F&amp;A</oddFooter>
  </headerFooter>
  <rowBreaks count="3" manualBreakCount="3">
    <brk id="102" max="16383" man="1"/>
    <brk id="143" max="16383" man="1"/>
    <brk id="18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A35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4" sqref="B34"/>
    </sheetView>
  </sheetViews>
  <sheetFormatPr defaultRowHeight="15" x14ac:dyDescent="0.25"/>
  <cols>
    <col min="1" max="1" width="19.140625" customWidth="1"/>
    <col min="2" max="2" width="12.140625" bestFit="1" customWidth="1"/>
    <col min="3" max="3" width="15.5703125" bestFit="1" customWidth="1"/>
    <col min="4" max="4" width="15.140625" customWidth="1"/>
    <col min="5" max="5" width="16" customWidth="1"/>
    <col min="6" max="6" width="15.5703125" customWidth="1"/>
    <col min="7" max="7" width="15.42578125" customWidth="1"/>
    <col min="8" max="8" width="18.5703125" customWidth="1"/>
    <col min="9" max="9" width="16.42578125" customWidth="1"/>
    <col min="10" max="10" width="15.85546875" style="57" bestFit="1" customWidth="1"/>
    <col min="11" max="11" width="15.5703125" customWidth="1"/>
    <col min="12" max="12" width="17.42578125" customWidth="1"/>
    <col min="13" max="14" width="15.42578125" customWidth="1"/>
    <col min="16" max="16" width="20.28515625" customWidth="1"/>
    <col min="17" max="17" width="6.42578125" customWidth="1"/>
    <col min="18" max="19" width="15.5703125" bestFit="1" customWidth="1"/>
    <col min="20" max="20" width="15.5703125" customWidth="1"/>
    <col min="21" max="21" width="17.5703125" customWidth="1"/>
    <col min="22" max="22" width="16.28515625" bestFit="1" customWidth="1"/>
    <col min="25" max="25" width="9.28515625" bestFit="1" customWidth="1"/>
  </cols>
  <sheetData>
    <row r="1" spans="1:24" s="148" customFormat="1" ht="12.75" x14ac:dyDescent="0.2">
      <c r="A1" s="146"/>
      <c r="B1" s="147"/>
      <c r="D1" s="146"/>
      <c r="E1" s="146"/>
      <c r="F1" s="146"/>
      <c r="G1" s="149"/>
      <c r="H1" s="149"/>
      <c r="J1" s="55"/>
      <c r="Q1" s="147"/>
      <c r="S1" s="146"/>
      <c r="T1" s="146"/>
      <c r="U1" s="146"/>
      <c r="V1" s="149"/>
    </row>
    <row r="2" spans="1:24" s="148" customFormat="1" ht="12.75" x14ac:dyDescent="0.2">
      <c r="A2" s="146"/>
      <c r="B2" s="146"/>
      <c r="D2" s="146"/>
      <c r="E2" s="147"/>
      <c r="F2" s="146"/>
      <c r="G2" s="149"/>
      <c r="H2" s="149"/>
      <c r="I2" s="149"/>
      <c r="J2" s="56"/>
      <c r="K2" s="149"/>
      <c r="L2" s="172"/>
      <c r="M2" s="172"/>
      <c r="N2" s="172"/>
      <c r="P2" s="146"/>
      <c r="Q2" s="146"/>
      <c r="S2" s="146"/>
      <c r="T2" s="147"/>
      <c r="U2" s="146"/>
      <c r="V2" s="149"/>
    </row>
    <row r="3" spans="1:24" s="148" customFormat="1" ht="12" x14ac:dyDescent="0.2">
      <c r="A3" s="146"/>
      <c r="B3" s="146"/>
      <c r="D3" s="146"/>
      <c r="E3" s="146"/>
      <c r="F3" s="146"/>
      <c r="G3" s="149"/>
      <c r="J3" s="55"/>
      <c r="Q3" s="146"/>
      <c r="S3" s="146"/>
      <c r="T3" s="146"/>
      <c r="V3" s="149"/>
    </row>
    <row r="4" spans="1:24" ht="12" customHeight="1" x14ac:dyDescent="0.25"/>
    <row r="5" spans="1:24" x14ac:dyDescent="0.25">
      <c r="A5" s="98" t="s">
        <v>158</v>
      </c>
      <c r="C5" s="99"/>
      <c r="P5" s="98" t="s">
        <v>158</v>
      </c>
    </row>
    <row r="6" spans="1:24" ht="16.5" customHeight="1" x14ac:dyDescent="0.25">
      <c r="G6" s="99"/>
      <c r="H6" s="99"/>
      <c r="L6" s="99"/>
      <c r="M6" s="99"/>
      <c r="N6" s="99"/>
    </row>
    <row r="7" spans="1:24" x14ac:dyDescent="0.25">
      <c r="A7" s="98" t="s">
        <v>42</v>
      </c>
      <c r="P7" s="98" t="s">
        <v>42</v>
      </c>
      <c r="R7" s="100" t="s">
        <v>43</v>
      </c>
      <c r="S7" s="100" t="s">
        <v>44</v>
      </c>
      <c r="T7" s="100" t="s">
        <v>45</v>
      </c>
      <c r="U7" s="101" t="s">
        <v>46</v>
      </c>
      <c r="V7" s="101"/>
    </row>
    <row r="8" spans="1:24" x14ac:dyDescent="0.25">
      <c r="A8" s="98" t="s">
        <v>47</v>
      </c>
      <c r="C8" s="102" t="s">
        <v>48</v>
      </c>
      <c r="D8" s="102" t="s">
        <v>49</v>
      </c>
      <c r="E8" s="102" t="s">
        <v>50</v>
      </c>
      <c r="F8" s="102" t="s">
        <v>51</v>
      </c>
      <c r="G8" s="102" t="s">
        <v>52</v>
      </c>
      <c r="H8" s="102" t="s">
        <v>53</v>
      </c>
      <c r="I8" s="102" t="s">
        <v>54</v>
      </c>
      <c r="J8" s="58" t="s">
        <v>55</v>
      </c>
      <c r="K8" s="102" t="s">
        <v>56</v>
      </c>
      <c r="L8" s="102" t="s">
        <v>57</v>
      </c>
      <c r="M8" s="102" t="s">
        <v>58</v>
      </c>
      <c r="N8" s="102" t="s">
        <v>59</v>
      </c>
      <c r="P8" s="98" t="s">
        <v>47</v>
      </c>
      <c r="R8" s="102" t="s">
        <v>60</v>
      </c>
      <c r="S8" s="102" t="s">
        <v>60</v>
      </c>
      <c r="T8" s="102" t="s">
        <v>60</v>
      </c>
      <c r="U8" s="102" t="s">
        <v>60</v>
      </c>
      <c r="V8" s="102" t="s">
        <v>61</v>
      </c>
      <c r="X8" s="102"/>
    </row>
    <row r="9" spans="1:24" x14ac:dyDescent="0.25">
      <c r="A9" s="99"/>
      <c r="B9" s="99"/>
      <c r="C9" s="99"/>
      <c r="D9" s="99"/>
      <c r="E9" s="99"/>
      <c r="P9" s="99"/>
      <c r="Q9" s="99"/>
      <c r="R9" s="99"/>
      <c r="S9" s="99"/>
      <c r="T9" s="99"/>
    </row>
    <row r="10" spans="1:24" x14ac:dyDescent="0.25">
      <c r="A10" t="s">
        <v>62</v>
      </c>
      <c r="B10" s="100" t="s">
        <v>63</v>
      </c>
      <c r="C10" s="59">
        <v>4032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59">
        <v>0</v>
      </c>
      <c r="L10" s="59">
        <v>0</v>
      </c>
      <c r="M10" s="59">
        <v>0</v>
      </c>
      <c r="N10" s="59">
        <v>0</v>
      </c>
      <c r="P10" t="s">
        <v>62</v>
      </c>
      <c r="Q10" s="100" t="s">
        <v>63</v>
      </c>
      <c r="R10" s="61">
        <f>SUM(C10:E10)/3</f>
        <v>1344</v>
      </c>
      <c r="S10" s="61">
        <f>SUM(F10:H10)/3</f>
        <v>0</v>
      </c>
      <c r="T10" s="61">
        <f>SUM(I10:K10)/3</f>
        <v>0</v>
      </c>
      <c r="U10" s="61">
        <f>SUM(L10:N10)/3</f>
        <v>0</v>
      </c>
      <c r="V10" s="61">
        <f>IF(COUNT(C10:N10)=0,0,SUM(C10:N10)/COUNT(C10:N10))</f>
        <v>336</v>
      </c>
      <c r="X10" s="62"/>
    </row>
    <row r="11" spans="1:24" x14ac:dyDescent="0.25">
      <c r="A11" t="s">
        <v>64</v>
      </c>
      <c r="B11" s="100" t="s">
        <v>65</v>
      </c>
      <c r="C11" s="59">
        <v>691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59">
        <v>0</v>
      </c>
      <c r="M11" s="59">
        <v>0</v>
      </c>
      <c r="N11" s="59">
        <v>0</v>
      </c>
      <c r="O11">
        <v>690</v>
      </c>
      <c r="P11" t="s">
        <v>64</v>
      </c>
      <c r="Q11" s="100" t="s">
        <v>65</v>
      </c>
      <c r="R11" s="61">
        <f>SUM(C11:E11)/3</f>
        <v>230.33333333333334</v>
      </c>
      <c r="S11" s="61">
        <f>SUM(F11:H11)/3</f>
        <v>0</v>
      </c>
      <c r="T11" s="61">
        <f>SUM(I11:K11)/3</f>
        <v>0</v>
      </c>
      <c r="U11" s="61">
        <f>SUM(L11:N11)/3</f>
        <v>0</v>
      </c>
      <c r="V11" s="61">
        <f t="shared" ref="V11:V14" si="0">IF(COUNT(C11:N11)=0,0,SUM(C11:N11)/COUNT(C11:N11))</f>
        <v>57.583333333333336</v>
      </c>
      <c r="X11" s="62"/>
    </row>
    <row r="12" spans="1:24" x14ac:dyDescent="0.25">
      <c r="A12" t="s">
        <v>66</v>
      </c>
      <c r="B12" s="100" t="s">
        <v>67</v>
      </c>
      <c r="C12" s="59">
        <v>9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59">
        <v>0</v>
      </c>
      <c r="L12" s="59">
        <v>0</v>
      </c>
      <c r="M12" s="59">
        <v>0</v>
      </c>
      <c r="N12" s="59">
        <v>0</v>
      </c>
      <c r="O12">
        <v>9</v>
      </c>
      <c r="P12" t="s">
        <v>66</v>
      </c>
      <c r="Q12" s="100" t="s">
        <v>67</v>
      </c>
      <c r="R12" s="61">
        <f>SUM(C12:E12)/3</f>
        <v>3</v>
      </c>
      <c r="S12" s="61">
        <f>SUM(F12:H12)/3</f>
        <v>0</v>
      </c>
      <c r="T12" s="61">
        <f>SUM(I12:K12)/3</f>
        <v>0</v>
      </c>
      <c r="U12" s="61">
        <f>SUM(L12:N12)/3</f>
        <v>0</v>
      </c>
      <c r="V12" s="61">
        <f t="shared" si="0"/>
        <v>0.75</v>
      </c>
      <c r="X12" s="62"/>
    </row>
    <row r="13" spans="1:24" x14ac:dyDescent="0.25">
      <c r="A13" t="s">
        <v>68</v>
      </c>
      <c r="B13" s="100" t="s">
        <v>69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59">
        <v>0</v>
      </c>
      <c r="L13" s="59">
        <v>0</v>
      </c>
      <c r="M13" s="59">
        <v>0</v>
      </c>
      <c r="N13" s="59">
        <v>0</v>
      </c>
      <c r="O13">
        <v>0</v>
      </c>
      <c r="P13" t="s">
        <v>68</v>
      </c>
      <c r="Q13" s="100" t="s">
        <v>69</v>
      </c>
      <c r="R13" s="61">
        <f t="shared" ref="R13:R14" si="1">SUM(C13:E13)/3</f>
        <v>0</v>
      </c>
      <c r="S13" s="61">
        <f t="shared" ref="S13:S14" si="2">SUM(F13:H13)/3</f>
        <v>0</v>
      </c>
      <c r="T13" s="61">
        <f t="shared" ref="T13:T14" si="3">SUM(I13:K13)/3</f>
        <v>0</v>
      </c>
      <c r="U13" s="61">
        <f t="shared" ref="U13:U14" si="4">SUM(L13:N13)/3</f>
        <v>0</v>
      </c>
      <c r="V13" s="61">
        <f t="shared" si="0"/>
        <v>0</v>
      </c>
      <c r="X13" s="62"/>
    </row>
    <row r="14" spans="1:24" x14ac:dyDescent="0.25">
      <c r="A14" t="s">
        <v>70</v>
      </c>
      <c r="B14" s="100" t="s">
        <v>71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0</v>
      </c>
      <c r="L14" s="59">
        <v>0</v>
      </c>
      <c r="M14" s="59">
        <v>0</v>
      </c>
      <c r="N14" s="59">
        <v>0</v>
      </c>
      <c r="O14">
        <v>0</v>
      </c>
      <c r="P14" t="s">
        <v>70</v>
      </c>
      <c r="Q14" s="100" t="s">
        <v>71</v>
      </c>
      <c r="R14" s="61">
        <f t="shared" si="1"/>
        <v>0</v>
      </c>
      <c r="S14" s="61">
        <f t="shared" si="2"/>
        <v>0</v>
      </c>
      <c r="T14" s="61">
        <f t="shared" si="3"/>
        <v>0</v>
      </c>
      <c r="U14" s="61">
        <f t="shared" si="4"/>
        <v>0</v>
      </c>
      <c r="V14" s="61">
        <f t="shared" si="0"/>
        <v>0</v>
      </c>
      <c r="X14" s="62"/>
    </row>
    <row r="15" spans="1:24" x14ac:dyDescent="0.25">
      <c r="A15" t="s">
        <v>72</v>
      </c>
      <c r="B15" s="100"/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0</v>
      </c>
      <c r="L15" s="59">
        <v>0</v>
      </c>
      <c r="M15" s="59">
        <v>0</v>
      </c>
      <c r="N15" s="59">
        <v>0</v>
      </c>
      <c r="O15">
        <v>0</v>
      </c>
      <c r="P15" t="s">
        <v>72</v>
      </c>
      <c r="Q15" s="100"/>
      <c r="R15" s="61">
        <f>SUM(C15:E15)/3</f>
        <v>0</v>
      </c>
      <c r="S15" s="61">
        <f>SUM(F15:H15)/3</f>
        <v>0</v>
      </c>
      <c r="T15" s="61">
        <f>SUM(I15:K15)/3</f>
        <v>0</v>
      </c>
      <c r="U15" s="61">
        <f>SUM(L15:N15)/3</f>
        <v>0</v>
      </c>
      <c r="V15" s="61">
        <f>IF(COUNT(C15:N15)=0,0,SUM(C15:N15)/COUNT(C15:N15))</f>
        <v>0</v>
      </c>
      <c r="X15" s="62"/>
    </row>
    <row r="16" spans="1:24" x14ac:dyDescent="0.25">
      <c r="A16" t="s">
        <v>73</v>
      </c>
      <c r="B16" s="100" t="s">
        <v>74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59">
        <v>0</v>
      </c>
      <c r="L16" s="59">
        <v>0</v>
      </c>
      <c r="M16" s="59">
        <v>0</v>
      </c>
      <c r="N16" s="59">
        <v>0</v>
      </c>
      <c r="O16">
        <v>0</v>
      </c>
      <c r="P16" t="s">
        <v>73</v>
      </c>
      <c r="Q16" s="100" t="s">
        <v>74</v>
      </c>
      <c r="R16" s="61">
        <f t="shared" ref="R16:R23" si="5">SUM(C16:E16)/3</f>
        <v>0</v>
      </c>
      <c r="S16" s="61">
        <f t="shared" ref="S16:S23" si="6">SUM(F16:H16)/3</f>
        <v>0</v>
      </c>
      <c r="T16" s="61">
        <f t="shared" ref="T16:T23" si="7">SUM(I16:K16)/3</f>
        <v>0</v>
      </c>
      <c r="U16" s="61">
        <f t="shared" ref="U16:U23" si="8">SUM(L16:N16)/3</f>
        <v>0</v>
      </c>
      <c r="V16" s="61">
        <f t="shared" ref="V16:V21" si="9">IF(COUNT(C16:N16)=0,0,SUM(C16:N16)/COUNT(C16:N16))</f>
        <v>0</v>
      </c>
      <c r="X16" s="62"/>
    </row>
    <row r="17" spans="1:24" x14ac:dyDescent="0.25">
      <c r="A17" t="s">
        <v>75</v>
      </c>
      <c r="B17" s="100" t="s">
        <v>76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59">
        <v>0</v>
      </c>
      <c r="L17" s="59">
        <v>0</v>
      </c>
      <c r="M17" s="59">
        <v>0</v>
      </c>
      <c r="N17" s="59">
        <v>0</v>
      </c>
      <c r="O17">
        <v>0</v>
      </c>
      <c r="P17" t="s">
        <v>75</v>
      </c>
      <c r="Q17" s="100" t="s">
        <v>76</v>
      </c>
      <c r="R17" s="61">
        <f t="shared" si="5"/>
        <v>0</v>
      </c>
      <c r="S17" s="61">
        <f t="shared" si="6"/>
        <v>0</v>
      </c>
      <c r="T17" s="61">
        <f t="shared" si="7"/>
        <v>0</v>
      </c>
      <c r="U17" s="61">
        <f t="shared" si="8"/>
        <v>0</v>
      </c>
      <c r="V17" s="61">
        <f t="shared" si="9"/>
        <v>0</v>
      </c>
      <c r="X17" s="62"/>
    </row>
    <row r="18" spans="1:24" x14ac:dyDescent="0.25">
      <c r="A18" t="s">
        <v>77</v>
      </c>
      <c r="B18" s="100" t="s">
        <v>78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59">
        <v>0</v>
      </c>
      <c r="L18" s="59">
        <v>0</v>
      </c>
      <c r="M18" s="59">
        <v>0</v>
      </c>
      <c r="N18" s="59">
        <v>0</v>
      </c>
      <c r="O18">
        <v>0</v>
      </c>
      <c r="P18" t="s">
        <v>77</v>
      </c>
      <c r="Q18" s="100" t="s">
        <v>78</v>
      </c>
      <c r="R18" s="61">
        <f t="shared" si="5"/>
        <v>0</v>
      </c>
      <c r="S18" s="61">
        <f t="shared" si="6"/>
        <v>0</v>
      </c>
      <c r="T18" s="61">
        <f t="shared" si="7"/>
        <v>0</v>
      </c>
      <c r="U18" s="61">
        <f t="shared" si="8"/>
        <v>0</v>
      </c>
      <c r="V18" s="61">
        <f t="shared" si="9"/>
        <v>0</v>
      </c>
      <c r="X18" s="62"/>
    </row>
    <row r="19" spans="1:24" x14ac:dyDescent="0.25">
      <c r="A19" t="s">
        <v>79</v>
      </c>
      <c r="B19" s="100" t="s">
        <v>80</v>
      </c>
      <c r="C19" s="59">
        <v>30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59">
        <v>0</v>
      </c>
      <c r="L19" s="59">
        <v>0</v>
      </c>
      <c r="M19" s="59">
        <v>0</v>
      </c>
      <c r="N19" s="59">
        <v>0</v>
      </c>
      <c r="O19">
        <v>30</v>
      </c>
      <c r="P19" t="s">
        <v>79</v>
      </c>
      <c r="Q19" s="100" t="s">
        <v>80</v>
      </c>
      <c r="R19" s="61">
        <f t="shared" si="5"/>
        <v>10</v>
      </c>
      <c r="S19" s="61">
        <f t="shared" si="6"/>
        <v>0</v>
      </c>
      <c r="T19" s="61">
        <f t="shared" si="7"/>
        <v>0</v>
      </c>
      <c r="U19" s="61">
        <f t="shared" si="8"/>
        <v>0</v>
      </c>
      <c r="V19" s="61">
        <f t="shared" si="9"/>
        <v>2.5</v>
      </c>
      <c r="X19" s="62"/>
    </row>
    <row r="20" spans="1:24" x14ac:dyDescent="0.25">
      <c r="A20" t="s">
        <v>81</v>
      </c>
      <c r="B20" s="100" t="s">
        <v>82</v>
      </c>
      <c r="C20" s="59">
        <v>83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59">
        <v>0</v>
      </c>
      <c r="L20" s="59">
        <v>0</v>
      </c>
      <c r="M20" s="59">
        <v>0</v>
      </c>
      <c r="N20" s="59">
        <v>0</v>
      </c>
      <c r="O20">
        <v>83</v>
      </c>
      <c r="P20" t="s">
        <v>81</v>
      </c>
      <c r="Q20" s="100" t="s">
        <v>82</v>
      </c>
      <c r="R20" s="61">
        <f t="shared" si="5"/>
        <v>27.666666666666668</v>
      </c>
      <c r="S20" s="61">
        <f t="shared" si="6"/>
        <v>0</v>
      </c>
      <c r="T20" s="61">
        <f t="shared" si="7"/>
        <v>0</v>
      </c>
      <c r="U20" s="61">
        <f t="shared" si="8"/>
        <v>0</v>
      </c>
      <c r="V20" s="61">
        <f t="shared" si="9"/>
        <v>6.916666666666667</v>
      </c>
      <c r="X20" s="62"/>
    </row>
    <row r="21" spans="1:24" x14ac:dyDescent="0.25">
      <c r="A21" t="s">
        <v>83</v>
      </c>
      <c r="B21" s="100" t="s">
        <v>84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4">
        <v>0</v>
      </c>
      <c r="K21" s="63">
        <v>0</v>
      </c>
      <c r="L21" s="63">
        <v>0</v>
      </c>
      <c r="M21" s="63">
        <v>0</v>
      </c>
      <c r="N21" s="63">
        <v>0</v>
      </c>
      <c r="O21">
        <v>0</v>
      </c>
      <c r="P21" t="s">
        <v>83</v>
      </c>
      <c r="Q21" s="100" t="s">
        <v>84</v>
      </c>
      <c r="R21" s="65">
        <f t="shared" si="5"/>
        <v>0</v>
      </c>
      <c r="S21" s="65">
        <f t="shared" si="6"/>
        <v>0</v>
      </c>
      <c r="T21" s="65">
        <f t="shared" si="7"/>
        <v>0</v>
      </c>
      <c r="U21" s="65">
        <f t="shared" si="8"/>
        <v>0</v>
      </c>
      <c r="V21" s="65">
        <f t="shared" si="9"/>
        <v>0</v>
      </c>
      <c r="X21" s="62"/>
    </row>
    <row r="22" spans="1:24" x14ac:dyDescent="0.25">
      <c r="A22" s="103" t="s">
        <v>85</v>
      </c>
      <c r="C22" s="104">
        <f>SUM(C10:C21)</f>
        <v>4845</v>
      </c>
      <c r="D22" s="104">
        <f>SUM(D10:D21)</f>
        <v>0</v>
      </c>
      <c r="E22" s="104">
        <f t="shared" ref="E22:N22" si="10">SUM(E10:E21)</f>
        <v>0</v>
      </c>
      <c r="F22" s="104">
        <v>0</v>
      </c>
      <c r="G22" s="104">
        <f t="shared" si="10"/>
        <v>0</v>
      </c>
      <c r="H22" s="104">
        <f t="shared" si="10"/>
        <v>0</v>
      </c>
      <c r="I22" s="104">
        <f t="shared" si="10"/>
        <v>0</v>
      </c>
      <c r="J22" s="57">
        <f t="shared" si="10"/>
        <v>0</v>
      </c>
      <c r="K22" s="104">
        <f t="shared" si="10"/>
        <v>0</v>
      </c>
      <c r="L22" s="104">
        <f t="shared" si="10"/>
        <v>0</v>
      </c>
      <c r="M22" s="104">
        <f t="shared" si="10"/>
        <v>0</v>
      </c>
      <c r="N22" s="104">
        <f t="shared" si="10"/>
        <v>0</v>
      </c>
      <c r="O22" s="105"/>
      <c r="P22" s="106" t="s">
        <v>85</v>
      </c>
      <c r="R22" s="61">
        <f t="shared" si="5"/>
        <v>1615</v>
      </c>
      <c r="S22" s="61">
        <f t="shared" si="6"/>
        <v>0</v>
      </c>
      <c r="T22" s="61">
        <f t="shared" si="7"/>
        <v>0</v>
      </c>
      <c r="U22" s="61">
        <f t="shared" si="8"/>
        <v>0</v>
      </c>
      <c r="V22" s="104">
        <f>SUM(V10:V21)</f>
        <v>403.75</v>
      </c>
      <c r="X22" s="62"/>
    </row>
    <row r="23" spans="1:24" ht="15.75" thickBot="1" x14ac:dyDescent="0.3">
      <c r="A23" s="103" t="s">
        <v>86</v>
      </c>
      <c r="C23" s="107">
        <f t="shared" ref="C23:N23" si="11">SUM(C10:C14)+SUM(C19:C21)</f>
        <v>4845</v>
      </c>
      <c r="D23" s="107">
        <f t="shared" si="11"/>
        <v>0</v>
      </c>
      <c r="E23" s="107">
        <f t="shared" si="11"/>
        <v>0</v>
      </c>
      <c r="F23" s="107">
        <f t="shared" si="11"/>
        <v>0</v>
      </c>
      <c r="G23" s="107">
        <f t="shared" si="11"/>
        <v>0</v>
      </c>
      <c r="H23" s="107">
        <f t="shared" si="11"/>
        <v>0</v>
      </c>
      <c r="I23" s="107">
        <f t="shared" si="11"/>
        <v>0</v>
      </c>
      <c r="J23" s="66">
        <f t="shared" si="11"/>
        <v>0</v>
      </c>
      <c r="K23" s="107">
        <f t="shared" si="11"/>
        <v>0</v>
      </c>
      <c r="L23" s="107">
        <f t="shared" si="11"/>
        <v>0</v>
      </c>
      <c r="M23" s="107">
        <f t="shared" si="11"/>
        <v>0</v>
      </c>
      <c r="N23" s="107">
        <f t="shared" si="11"/>
        <v>0</v>
      </c>
      <c r="P23" s="106" t="s">
        <v>86</v>
      </c>
      <c r="R23" s="67">
        <f t="shared" si="5"/>
        <v>1615</v>
      </c>
      <c r="S23" s="67">
        <f t="shared" si="6"/>
        <v>0</v>
      </c>
      <c r="T23" s="67">
        <f t="shared" si="7"/>
        <v>0</v>
      </c>
      <c r="U23" s="67">
        <f t="shared" si="8"/>
        <v>0</v>
      </c>
      <c r="V23" s="107">
        <f>SUM(V10:V14)+SUM(V19:V21)</f>
        <v>403.75</v>
      </c>
      <c r="X23" s="62"/>
    </row>
    <row r="24" spans="1:24" ht="15.75" thickTop="1" x14ac:dyDescent="0.25">
      <c r="A24" s="106"/>
      <c r="C24" s="108"/>
      <c r="D24" s="108"/>
      <c r="E24" s="108"/>
      <c r="F24" s="108"/>
      <c r="G24" s="108"/>
      <c r="H24" s="108"/>
      <c r="I24" s="108"/>
      <c r="J24" s="68"/>
      <c r="K24" s="108"/>
      <c r="L24" s="108"/>
      <c r="M24" s="108"/>
      <c r="N24" s="108"/>
      <c r="P24" s="106"/>
      <c r="R24" s="61"/>
      <c r="S24" s="61"/>
      <c r="T24" s="61"/>
      <c r="U24" s="61"/>
      <c r="V24" s="104"/>
      <c r="X24" s="62"/>
    </row>
    <row r="25" spans="1:24" x14ac:dyDescent="0.25">
      <c r="A25" s="106"/>
      <c r="C25" s="108"/>
      <c r="D25" s="108"/>
      <c r="E25" s="108"/>
      <c r="F25" s="108"/>
      <c r="G25" s="108"/>
      <c r="H25" s="108"/>
      <c r="I25" s="108"/>
      <c r="J25" s="68"/>
      <c r="K25" s="108"/>
      <c r="L25" s="108"/>
      <c r="M25" s="108"/>
      <c r="N25" s="108"/>
      <c r="P25" s="106"/>
      <c r="R25" s="61"/>
      <c r="S25" s="61"/>
      <c r="T25" s="61"/>
      <c r="U25" s="61"/>
      <c r="V25" s="104"/>
      <c r="X25" s="62"/>
    </row>
    <row r="26" spans="1:24" x14ac:dyDescent="0.25">
      <c r="A26" s="106"/>
      <c r="C26" s="108"/>
      <c r="D26" s="108"/>
      <c r="E26" s="108"/>
      <c r="F26" s="108"/>
      <c r="G26" s="108"/>
      <c r="H26" s="108"/>
      <c r="I26" s="108"/>
      <c r="J26" s="68"/>
      <c r="K26" s="108"/>
      <c r="L26" s="108"/>
      <c r="M26" s="108"/>
      <c r="N26" s="108"/>
      <c r="P26" s="106"/>
      <c r="R26" s="61"/>
      <c r="S26" s="61"/>
      <c r="T26" s="61"/>
      <c r="U26" s="61"/>
      <c r="V26" s="104"/>
      <c r="X26" s="62"/>
    </row>
    <row r="27" spans="1:24" x14ac:dyDescent="0.25">
      <c r="C27" s="104"/>
      <c r="D27" s="104"/>
      <c r="E27" s="104"/>
      <c r="F27" s="104"/>
      <c r="G27" s="104"/>
      <c r="H27" s="104"/>
      <c r="I27" s="104"/>
      <c r="K27" s="104"/>
      <c r="L27" s="104"/>
      <c r="M27" s="104"/>
      <c r="N27" s="104"/>
      <c r="R27" s="61"/>
      <c r="S27" s="61"/>
      <c r="T27" s="61"/>
      <c r="U27" s="61"/>
      <c r="V27" s="61"/>
    </row>
    <row r="28" spans="1:24" x14ac:dyDescent="0.25">
      <c r="A28" s="98" t="s">
        <v>87</v>
      </c>
      <c r="C28" s="104"/>
      <c r="D28" s="104"/>
      <c r="E28" s="104"/>
      <c r="F28" s="104"/>
      <c r="G28" s="104"/>
      <c r="H28" s="104"/>
      <c r="I28" s="104"/>
      <c r="K28" s="104"/>
      <c r="L28" s="104"/>
      <c r="M28" s="104"/>
      <c r="N28" s="104"/>
      <c r="P28" s="98" t="s">
        <v>87</v>
      </c>
      <c r="R28" s="61"/>
      <c r="S28" s="61"/>
      <c r="T28" s="61"/>
      <c r="U28" s="61"/>
      <c r="V28" s="61"/>
    </row>
    <row r="29" spans="1:24" x14ac:dyDescent="0.25">
      <c r="A29" t="s">
        <v>62</v>
      </c>
      <c r="B29" s="100" t="s">
        <v>63</v>
      </c>
      <c r="C29" s="104">
        <v>3902517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57">
        <v>0</v>
      </c>
      <c r="K29" s="104">
        <v>0</v>
      </c>
      <c r="L29" s="104">
        <v>0</v>
      </c>
      <c r="M29" s="104">
        <v>0</v>
      </c>
      <c r="N29" s="108">
        <v>0</v>
      </c>
      <c r="P29" t="s">
        <v>62</v>
      </c>
      <c r="Q29" s="100" t="s">
        <v>63</v>
      </c>
      <c r="R29" s="61">
        <f>SUM(C29:E29)</f>
        <v>3902517</v>
      </c>
      <c r="S29" s="61">
        <f>SUM(F29:H29)</f>
        <v>0</v>
      </c>
      <c r="T29" s="61">
        <f>SUM(I29:K29)</f>
        <v>0</v>
      </c>
      <c r="U29" s="61">
        <f>SUM(L29:N29)</f>
        <v>0</v>
      </c>
      <c r="V29" s="61">
        <f>SUM(C29:N29)</f>
        <v>3902517</v>
      </c>
      <c r="X29" s="62"/>
    </row>
    <row r="30" spans="1:24" x14ac:dyDescent="0.25">
      <c r="A30" t="s">
        <v>64</v>
      </c>
      <c r="B30" s="100" t="s">
        <v>65</v>
      </c>
      <c r="C30" s="104">
        <v>2374390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57">
        <v>0</v>
      </c>
      <c r="K30" s="104">
        <v>0</v>
      </c>
      <c r="L30" s="104">
        <v>0</v>
      </c>
      <c r="M30" s="104">
        <v>0</v>
      </c>
      <c r="N30" s="108">
        <v>0</v>
      </c>
      <c r="P30" t="s">
        <v>64</v>
      </c>
      <c r="Q30" s="100" t="s">
        <v>65</v>
      </c>
      <c r="R30" s="61">
        <f t="shared" ref="R30:R46" si="12">SUM(C30:E30)</f>
        <v>2374390</v>
      </c>
      <c r="S30" s="61">
        <f t="shared" ref="S30:S46" si="13">SUM(F30:H30)</f>
        <v>0</v>
      </c>
      <c r="T30" s="61">
        <f t="shared" ref="T30:T46" si="14">SUM(I30:K30)</f>
        <v>0</v>
      </c>
      <c r="U30" s="61">
        <f t="shared" ref="U30:U46" si="15">SUM(L30:N30)</f>
        <v>0</v>
      </c>
      <c r="V30" s="61">
        <f t="shared" ref="V30:V46" si="16">SUM(C30:N30)</f>
        <v>2374390</v>
      </c>
      <c r="X30" s="62"/>
    </row>
    <row r="31" spans="1:24" x14ac:dyDescent="0.25">
      <c r="A31" t="s">
        <v>66</v>
      </c>
      <c r="B31" s="100" t="s">
        <v>67</v>
      </c>
      <c r="C31" s="104">
        <v>6134703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57">
        <v>0</v>
      </c>
      <c r="K31" s="104">
        <v>0</v>
      </c>
      <c r="L31" s="104">
        <v>0</v>
      </c>
      <c r="M31" s="104">
        <v>0</v>
      </c>
      <c r="N31" s="104">
        <v>0</v>
      </c>
      <c r="P31" t="s">
        <v>66</v>
      </c>
      <c r="Q31" s="100" t="s">
        <v>67</v>
      </c>
      <c r="R31" s="61">
        <f t="shared" si="12"/>
        <v>6134703</v>
      </c>
      <c r="S31" s="61">
        <f t="shared" si="13"/>
        <v>0</v>
      </c>
      <c r="T31" s="61">
        <f t="shared" si="14"/>
        <v>0</v>
      </c>
      <c r="U31" s="61">
        <f t="shared" si="15"/>
        <v>0</v>
      </c>
      <c r="V31" s="61">
        <f t="shared" si="16"/>
        <v>6134703</v>
      </c>
      <c r="X31" s="62"/>
    </row>
    <row r="32" spans="1:24" x14ac:dyDescent="0.25">
      <c r="A32" t="s">
        <v>68</v>
      </c>
      <c r="B32" s="100" t="s">
        <v>69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60">
        <v>0</v>
      </c>
      <c r="K32" s="109">
        <v>0</v>
      </c>
      <c r="L32" s="109">
        <v>0</v>
      </c>
      <c r="M32" s="109">
        <v>0</v>
      </c>
      <c r="N32" s="110">
        <v>0</v>
      </c>
      <c r="P32" t="s">
        <v>68</v>
      </c>
      <c r="Q32" s="100" t="s">
        <v>69</v>
      </c>
      <c r="R32" s="61">
        <f t="shared" si="12"/>
        <v>0</v>
      </c>
      <c r="S32" s="61">
        <f t="shared" si="13"/>
        <v>0</v>
      </c>
      <c r="T32" s="61">
        <f t="shared" si="14"/>
        <v>0</v>
      </c>
      <c r="U32" s="61">
        <f t="shared" si="15"/>
        <v>0</v>
      </c>
      <c r="V32" s="61">
        <f t="shared" si="16"/>
        <v>0</v>
      </c>
      <c r="X32" s="62"/>
    </row>
    <row r="33" spans="1:24" x14ac:dyDescent="0.25">
      <c r="A33" t="s">
        <v>70</v>
      </c>
      <c r="B33" s="100" t="s">
        <v>71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60">
        <v>0</v>
      </c>
      <c r="K33" s="109">
        <v>0</v>
      </c>
      <c r="L33" s="109">
        <v>0</v>
      </c>
      <c r="M33" s="109">
        <v>0</v>
      </c>
      <c r="N33" s="109">
        <v>0</v>
      </c>
      <c r="P33" t="s">
        <v>70</v>
      </c>
      <c r="Q33" s="100" t="s">
        <v>71</v>
      </c>
      <c r="R33" s="61">
        <f t="shared" si="12"/>
        <v>0</v>
      </c>
      <c r="S33" s="61">
        <f t="shared" si="13"/>
        <v>0</v>
      </c>
      <c r="T33" s="61">
        <f t="shared" si="14"/>
        <v>0</v>
      </c>
      <c r="U33" s="61">
        <f t="shared" si="15"/>
        <v>0</v>
      </c>
      <c r="V33" s="61">
        <f t="shared" si="16"/>
        <v>0</v>
      </c>
      <c r="X33" s="62"/>
    </row>
    <row r="34" spans="1:24" x14ac:dyDescent="0.25">
      <c r="A34" s="111" t="s">
        <v>88</v>
      </c>
      <c r="B34" s="100"/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  <c r="J34" s="60">
        <v>0</v>
      </c>
      <c r="K34" s="109">
        <v>0</v>
      </c>
      <c r="L34" s="109">
        <v>0</v>
      </c>
      <c r="M34" s="109">
        <v>0</v>
      </c>
      <c r="N34" s="109">
        <v>0</v>
      </c>
      <c r="O34" s="112"/>
      <c r="P34" t="s">
        <v>72</v>
      </c>
      <c r="Q34" s="100"/>
      <c r="R34" s="61">
        <f>SUM(C34:E34)</f>
        <v>0</v>
      </c>
      <c r="S34" s="61">
        <f>SUM(F34:H34)</f>
        <v>0</v>
      </c>
      <c r="T34" s="61">
        <f>SUM(I34:K34)</f>
        <v>0</v>
      </c>
      <c r="U34" s="61">
        <f>SUM(L34:N34)</f>
        <v>0</v>
      </c>
      <c r="V34" s="61">
        <f>SUM(C34:N34)</f>
        <v>0</v>
      </c>
      <c r="X34" s="62"/>
    </row>
    <row r="35" spans="1:24" x14ac:dyDescent="0.25">
      <c r="A35" t="s">
        <v>73</v>
      </c>
      <c r="B35" s="100" t="s">
        <v>74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60">
        <v>0</v>
      </c>
      <c r="K35" s="109">
        <v>0</v>
      </c>
      <c r="L35" s="109">
        <v>0</v>
      </c>
      <c r="M35" s="109">
        <v>0</v>
      </c>
      <c r="N35" s="109">
        <v>0</v>
      </c>
      <c r="O35" s="112"/>
      <c r="P35" t="s">
        <v>73</v>
      </c>
      <c r="Q35" s="100" t="s">
        <v>74</v>
      </c>
      <c r="R35" s="61">
        <f t="shared" si="12"/>
        <v>0</v>
      </c>
      <c r="S35" s="61">
        <f t="shared" si="13"/>
        <v>0</v>
      </c>
      <c r="T35" s="61">
        <f t="shared" si="14"/>
        <v>0</v>
      </c>
      <c r="U35" s="61">
        <f t="shared" si="15"/>
        <v>0</v>
      </c>
      <c r="V35" s="61">
        <f t="shared" si="16"/>
        <v>0</v>
      </c>
      <c r="X35" s="62"/>
    </row>
    <row r="36" spans="1:24" x14ac:dyDescent="0.25">
      <c r="A36" t="s">
        <v>75</v>
      </c>
      <c r="B36" s="100" t="s">
        <v>76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60">
        <v>0</v>
      </c>
      <c r="K36" s="109">
        <v>0</v>
      </c>
      <c r="L36" s="109">
        <v>0</v>
      </c>
      <c r="M36" s="109">
        <v>0</v>
      </c>
      <c r="N36" s="109">
        <v>0</v>
      </c>
      <c r="P36" t="s">
        <v>75</v>
      </c>
      <c r="Q36" s="100" t="s">
        <v>76</v>
      </c>
      <c r="R36" s="61">
        <f t="shared" si="12"/>
        <v>0</v>
      </c>
      <c r="S36" s="61">
        <f t="shared" si="13"/>
        <v>0</v>
      </c>
      <c r="T36" s="61">
        <f t="shared" si="14"/>
        <v>0</v>
      </c>
      <c r="U36" s="61">
        <f t="shared" si="15"/>
        <v>0</v>
      </c>
      <c r="V36" s="61">
        <f t="shared" si="16"/>
        <v>0</v>
      </c>
      <c r="X36" s="62"/>
    </row>
    <row r="37" spans="1:24" x14ac:dyDescent="0.25">
      <c r="A37" t="s">
        <v>77</v>
      </c>
      <c r="B37" s="100" t="s">
        <v>78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60">
        <v>0</v>
      </c>
      <c r="K37" s="109">
        <v>0</v>
      </c>
      <c r="L37" s="109">
        <v>0</v>
      </c>
      <c r="M37" s="109">
        <v>0</v>
      </c>
      <c r="N37" s="110">
        <v>0</v>
      </c>
      <c r="P37" t="s">
        <v>77</v>
      </c>
      <c r="Q37" s="100" t="s">
        <v>78</v>
      </c>
      <c r="R37" s="61">
        <f t="shared" si="12"/>
        <v>0</v>
      </c>
      <c r="S37" s="61">
        <f t="shared" si="13"/>
        <v>0</v>
      </c>
      <c r="T37" s="61">
        <f t="shared" si="14"/>
        <v>0</v>
      </c>
      <c r="U37" s="61">
        <f t="shared" si="15"/>
        <v>0</v>
      </c>
      <c r="V37" s="61">
        <f t="shared" si="16"/>
        <v>0</v>
      </c>
      <c r="X37" s="62"/>
    </row>
    <row r="38" spans="1:24" x14ac:dyDescent="0.25">
      <c r="A38" t="s">
        <v>79</v>
      </c>
      <c r="B38" s="100" t="s">
        <v>80</v>
      </c>
      <c r="C38" s="104">
        <v>77178</v>
      </c>
      <c r="D38" s="104">
        <v>0</v>
      </c>
      <c r="E38" s="104">
        <v>5.3999999999999999E-2</v>
      </c>
      <c r="F38" s="104">
        <v>0</v>
      </c>
      <c r="G38" s="104">
        <v>0</v>
      </c>
      <c r="H38" s="104">
        <v>0</v>
      </c>
      <c r="I38" s="104">
        <v>0</v>
      </c>
      <c r="J38" s="57">
        <v>0</v>
      </c>
      <c r="K38" s="104">
        <v>0</v>
      </c>
      <c r="L38" s="104">
        <v>0</v>
      </c>
      <c r="M38" s="104">
        <v>0</v>
      </c>
      <c r="N38" s="108">
        <v>0</v>
      </c>
      <c r="P38" t="s">
        <v>79</v>
      </c>
      <c r="Q38" s="100" t="s">
        <v>80</v>
      </c>
      <c r="R38" s="61">
        <f t="shared" si="12"/>
        <v>77178.054000000004</v>
      </c>
      <c r="S38" s="61">
        <f t="shared" si="13"/>
        <v>0</v>
      </c>
      <c r="T38" s="61">
        <f t="shared" si="14"/>
        <v>0</v>
      </c>
      <c r="U38" s="61">
        <f t="shared" si="15"/>
        <v>0</v>
      </c>
      <c r="V38" s="61">
        <f t="shared" si="16"/>
        <v>77178.054000000004</v>
      </c>
      <c r="X38" s="62"/>
    </row>
    <row r="39" spans="1:24" x14ac:dyDescent="0.25">
      <c r="A39" t="s">
        <v>81</v>
      </c>
      <c r="B39" s="100" t="s">
        <v>82</v>
      </c>
      <c r="C39" s="104">
        <v>665169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57">
        <v>0</v>
      </c>
      <c r="K39" s="104">
        <v>0</v>
      </c>
      <c r="L39" s="104">
        <v>0</v>
      </c>
      <c r="M39" s="104">
        <v>0</v>
      </c>
      <c r="N39" s="108">
        <v>0</v>
      </c>
      <c r="P39" t="s">
        <v>81</v>
      </c>
      <c r="Q39" s="100" t="s">
        <v>82</v>
      </c>
      <c r="R39" s="61">
        <f t="shared" si="12"/>
        <v>665169</v>
      </c>
      <c r="S39" s="61">
        <f t="shared" si="13"/>
        <v>0</v>
      </c>
      <c r="T39" s="61">
        <f t="shared" si="14"/>
        <v>0</v>
      </c>
      <c r="U39" s="61">
        <f t="shared" si="15"/>
        <v>0</v>
      </c>
      <c r="V39" s="61">
        <f t="shared" si="16"/>
        <v>665169</v>
      </c>
      <c r="X39" s="62"/>
    </row>
    <row r="40" spans="1:24" x14ac:dyDescent="0.25">
      <c r="A40" t="s">
        <v>83</v>
      </c>
      <c r="B40" s="100" t="s">
        <v>84</v>
      </c>
      <c r="C40" s="113">
        <v>0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64">
        <v>0</v>
      </c>
      <c r="K40" s="113">
        <v>0</v>
      </c>
      <c r="L40" s="113">
        <v>0</v>
      </c>
      <c r="M40" s="113">
        <v>0</v>
      </c>
      <c r="N40" s="113">
        <v>0</v>
      </c>
      <c r="P40" t="s">
        <v>83</v>
      </c>
      <c r="Q40" s="100" t="s">
        <v>84</v>
      </c>
      <c r="R40" s="65">
        <f t="shared" si="12"/>
        <v>0</v>
      </c>
      <c r="S40" s="65">
        <f t="shared" si="13"/>
        <v>0</v>
      </c>
      <c r="T40" s="65">
        <f t="shared" si="14"/>
        <v>0</v>
      </c>
      <c r="U40" s="65">
        <f t="shared" si="15"/>
        <v>0</v>
      </c>
      <c r="V40" s="65">
        <f t="shared" si="16"/>
        <v>0</v>
      </c>
      <c r="X40" s="62"/>
    </row>
    <row r="41" spans="1:24" x14ac:dyDescent="0.25">
      <c r="A41" s="103" t="s">
        <v>85</v>
      </c>
      <c r="C41" s="104">
        <f>SUM(C29:C40)</f>
        <v>13153957</v>
      </c>
      <c r="D41" s="104">
        <f>SUM(D29:D40)</f>
        <v>0</v>
      </c>
      <c r="E41" s="104">
        <f t="shared" ref="E41:N41" si="17">SUM(E29:E40)</f>
        <v>5.3999999999999999E-2</v>
      </c>
      <c r="F41" s="104">
        <f t="shared" si="17"/>
        <v>0</v>
      </c>
      <c r="G41" s="104">
        <f t="shared" si="17"/>
        <v>0</v>
      </c>
      <c r="H41" s="104">
        <f>SUM(H29:H40)</f>
        <v>0</v>
      </c>
      <c r="I41" s="104">
        <f t="shared" si="17"/>
        <v>0</v>
      </c>
      <c r="J41" s="57">
        <f t="shared" si="17"/>
        <v>0</v>
      </c>
      <c r="K41" s="104">
        <f t="shared" si="17"/>
        <v>0</v>
      </c>
      <c r="L41" s="108">
        <f t="shared" si="17"/>
        <v>0</v>
      </c>
      <c r="M41" s="108">
        <f t="shared" si="17"/>
        <v>0</v>
      </c>
      <c r="N41" s="108">
        <f t="shared" si="17"/>
        <v>0</v>
      </c>
      <c r="P41" s="106" t="s">
        <v>85</v>
      </c>
      <c r="R41" s="61">
        <f>SUM(C41:E41)</f>
        <v>13153957.054</v>
      </c>
      <c r="S41" s="61">
        <f t="shared" si="13"/>
        <v>0</v>
      </c>
      <c r="T41" s="61">
        <f t="shared" si="14"/>
        <v>0</v>
      </c>
      <c r="U41" s="61">
        <f t="shared" si="15"/>
        <v>0</v>
      </c>
      <c r="V41" s="61">
        <f t="shared" si="16"/>
        <v>13153957.054</v>
      </c>
      <c r="X41" s="62"/>
    </row>
    <row r="42" spans="1:24" ht="15.75" thickBot="1" x14ac:dyDescent="0.3">
      <c r="A42" s="103" t="s">
        <v>86</v>
      </c>
      <c r="C42" s="107">
        <f t="shared" ref="C42:N42" si="18">SUM(C29:C33)+SUM(C38:C40)</f>
        <v>13153957</v>
      </c>
      <c r="D42" s="107">
        <f>SUM(D29:D33)+SUM(D38:D40)</f>
        <v>0</v>
      </c>
      <c r="E42" s="107">
        <f t="shared" si="18"/>
        <v>5.3999999999999999E-2</v>
      </c>
      <c r="F42" s="107">
        <f t="shared" si="18"/>
        <v>0</v>
      </c>
      <c r="G42" s="107">
        <f t="shared" si="18"/>
        <v>0</v>
      </c>
      <c r="H42" s="107">
        <f>SUM(H29:H33)+SUM(H38:H40)</f>
        <v>0</v>
      </c>
      <c r="I42" s="107">
        <f t="shared" si="18"/>
        <v>0</v>
      </c>
      <c r="J42" s="66">
        <f t="shared" si="18"/>
        <v>0</v>
      </c>
      <c r="K42" s="107">
        <f t="shared" si="18"/>
        <v>0</v>
      </c>
      <c r="L42" s="107">
        <f t="shared" si="18"/>
        <v>0</v>
      </c>
      <c r="M42" s="107">
        <f t="shared" si="18"/>
        <v>0</v>
      </c>
      <c r="N42" s="107">
        <f t="shared" si="18"/>
        <v>0</v>
      </c>
      <c r="P42" s="106" t="s">
        <v>86</v>
      </c>
      <c r="R42" s="67">
        <f t="shared" si="12"/>
        <v>13153957.054</v>
      </c>
      <c r="S42" s="67">
        <f t="shared" si="13"/>
        <v>0</v>
      </c>
      <c r="T42" s="67">
        <f t="shared" si="14"/>
        <v>0</v>
      </c>
      <c r="U42" s="67">
        <f t="shared" si="15"/>
        <v>0</v>
      </c>
      <c r="V42" s="67">
        <f t="shared" si="16"/>
        <v>13153957.054</v>
      </c>
      <c r="X42" s="62"/>
    </row>
    <row r="43" spans="1:24" ht="15.75" thickTop="1" x14ac:dyDescent="0.25">
      <c r="A43" s="106"/>
      <c r="C43" s="104"/>
      <c r="D43" s="104"/>
      <c r="E43" s="104"/>
      <c r="F43" s="104"/>
      <c r="G43" s="104"/>
      <c r="H43" s="104"/>
      <c r="I43" s="104"/>
      <c r="K43" s="104"/>
      <c r="L43" s="108"/>
      <c r="M43" s="108"/>
      <c r="N43" s="108"/>
      <c r="P43" s="106"/>
      <c r="R43" s="61"/>
      <c r="S43" s="61"/>
      <c r="T43" s="61"/>
      <c r="U43" s="61"/>
      <c r="V43" s="61"/>
      <c r="X43" s="62"/>
    </row>
    <row r="44" spans="1:24" x14ac:dyDescent="0.25">
      <c r="A44" t="s">
        <v>89</v>
      </c>
      <c r="B44" t="s">
        <v>90</v>
      </c>
      <c r="C44" s="104">
        <v>-115944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57">
        <v>0</v>
      </c>
      <c r="K44" s="104">
        <v>0</v>
      </c>
      <c r="L44" s="108">
        <v>0</v>
      </c>
      <c r="M44" s="108">
        <v>0</v>
      </c>
      <c r="N44" s="108">
        <v>0</v>
      </c>
      <c r="P44" t="s">
        <v>91</v>
      </c>
      <c r="Q44" t="s">
        <v>90</v>
      </c>
      <c r="R44" s="61">
        <f t="shared" si="12"/>
        <v>-115944</v>
      </c>
      <c r="S44" s="61">
        <f t="shared" si="13"/>
        <v>0</v>
      </c>
      <c r="T44" s="61">
        <f t="shared" si="14"/>
        <v>0</v>
      </c>
      <c r="U44" s="61">
        <f t="shared" si="15"/>
        <v>0</v>
      </c>
      <c r="V44" s="61">
        <f t="shared" si="16"/>
        <v>-115944</v>
      </c>
      <c r="X44" s="62"/>
    </row>
    <row r="45" spans="1:24" x14ac:dyDescent="0.25">
      <c r="A45" s="106"/>
      <c r="B45" t="s">
        <v>92</v>
      </c>
      <c r="C45" s="104">
        <v>-136906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57">
        <v>0</v>
      </c>
      <c r="K45" s="104">
        <v>0</v>
      </c>
      <c r="L45" s="108">
        <v>0</v>
      </c>
      <c r="M45" s="108">
        <v>0</v>
      </c>
      <c r="N45" s="108">
        <v>0</v>
      </c>
      <c r="P45" s="106" t="s">
        <v>93</v>
      </c>
      <c r="Q45" t="s">
        <v>92</v>
      </c>
      <c r="R45" s="61">
        <f t="shared" si="12"/>
        <v>-136906</v>
      </c>
      <c r="S45" s="61">
        <f t="shared" si="13"/>
        <v>0</v>
      </c>
      <c r="T45" s="61">
        <f t="shared" si="14"/>
        <v>0</v>
      </c>
      <c r="U45" s="61">
        <f t="shared" si="15"/>
        <v>0</v>
      </c>
      <c r="V45" s="61">
        <f t="shared" si="16"/>
        <v>-136906</v>
      </c>
      <c r="X45" s="62"/>
    </row>
    <row r="46" spans="1:24" x14ac:dyDescent="0.25">
      <c r="B46" t="s">
        <v>94</v>
      </c>
      <c r="C46" s="104">
        <v>-79371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57">
        <v>0</v>
      </c>
      <c r="K46" s="104">
        <v>0</v>
      </c>
      <c r="L46" s="108">
        <v>0</v>
      </c>
      <c r="M46" s="108">
        <v>0</v>
      </c>
      <c r="N46" s="108">
        <v>0</v>
      </c>
      <c r="Q46" t="s">
        <v>94</v>
      </c>
      <c r="R46" s="61">
        <f t="shared" si="12"/>
        <v>-79371</v>
      </c>
      <c r="S46" s="61">
        <f t="shared" si="13"/>
        <v>0</v>
      </c>
      <c r="T46" s="61">
        <f t="shared" si="14"/>
        <v>0</v>
      </c>
      <c r="U46" s="61">
        <f t="shared" si="15"/>
        <v>0</v>
      </c>
      <c r="V46" s="61">
        <f t="shared" si="16"/>
        <v>-79371</v>
      </c>
      <c r="X46" s="62"/>
    </row>
    <row r="47" spans="1:24" x14ac:dyDescent="0.25">
      <c r="C47" s="104"/>
      <c r="D47" s="104"/>
      <c r="E47" s="104"/>
      <c r="F47" s="104"/>
      <c r="G47" s="104"/>
      <c r="H47" s="104"/>
      <c r="I47" s="104"/>
      <c r="K47" s="104"/>
      <c r="L47" s="108"/>
      <c r="M47" s="108"/>
      <c r="N47" s="108"/>
      <c r="R47" s="61"/>
      <c r="S47" s="61"/>
      <c r="T47" s="61"/>
      <c r="U47" s="61"/>
      <c r="V47" s="61"/>
      <c r="X47" s="62"/>
    </row>
    <row r="48" spans="1:24" x14ac:dyDescent="0.25">
      <c r="C48" s="104"/>
      <c r="D48" s="104"/>
      <c r="E48" s="104"/>
      <c r="F48" s="104"/>
      <c r="G48" s="104"/>
      <c r="H48" s="104"/>
      <c r="I48" s="104"/>
      <c r="K48" s="104"/>
      <c r="L48" s="108"/>
      <c r="M48" s="108"/>
      <c r="N48" s="108"/>
      <c r="R48" s="61"/>
      <c r="S48" s="61"/>
      <c r="T48" s="61"/>
      <c r="U48" s="61"/>
      <c r="V48" s="61"/>
      <c r="X48" s="62"/>
    </row>
    <row r="49" spans="1:25" x14ac:dyDescent="0.25">
      <c r="C49" s="104"/>
      <c r="D49" s="104"/>
      <c r="E49" s="104"/>
      <c r="F49" s="104"/>
      <c r="G49" s="104"/>
      <c r="H49" s="104"/>
      <c r="I49" s="104"/>
      <c r="K49" s="104"/>
      <c r="L49" s="108"/>
      <c r="M49" s="108"/>
      <c r="N49" s="108"/>
      <c r="R49" s="61"/>
      <c r="S49" s="61"/>
      <c r="T49" s="61"/>
      <c r="U49" s="61"/>
      <c r="V49" s="61"/>
      <c r="X49" s="62"/>
    </row>
    <row r="50" spans="1:25" x14ac:dyDescent="0.25">
      <c r="C50" s="104"/>
      <c r="D50" s="104"/>
      <c r="E50" s="104"/>
      <c r="F50" s="104"/>
      <c r="G50" s="104"/>
      <c r="H50" s="104"/>
      <c r="I50" s="104"/>
      <c r="K50" s="104"/>
      <c r="L50" s="108"/>
      <c r="M50" s="108"/>
      <c r="N50" s="108"/>
    </row>
    <row r="51" spans="1:25" x14ac:dyDescent="0.25">
      <c r="A51" s="98" t="s">
        <v>95</v>
      </c>
      <c r="C51" s="104"/>
      <c r="D51" s="104"/>
      <c r="E51" s="104"/>
      <c r="F51" s="104"/>
      <c r="G51" s="104"/>
      <c r="H51" s="104"/>
      <c r="I51" s="104"/>
      <c r="K51" s="104"/>
      <c r="L51" s="108"/>
      <c r="M51" s="108"/>
      <c r="N51" s="108"/>
      <c r="P51" s="98" t="s">
        <v>95</v>
      </c>
    </row>
    <row r="52" spans="1:25" x14ac:dyDescent="0.25">
      <c r="A52" t="s">
        <v>62</v>
      </c>
      <c r="B52" s="100" t="s">
        <v>63</v>
      </c>
      <c r="C52" s="114">
        <v>435031.66</v>
      </c>
      <c r="D52" s="114">
        <v>0</v>
      </c>
      <c r="E52" s="114">
        <v>0</v>
      </c>
      <c r="F52" s="114">
        <v>0</v>
      </c>
      <c r="G52" s="114">
        <v>0</v>
      </c>
      <c r="H52" s="114">
        <v>0</v>
      </c>
      <c r="I52" s="114">
        <v>0</v>
      </c>
      <c r="J52" s="69">
        <v>0</v>
      </c>
      <c r="K52" s="114">
        <v>0</v>
      </c>
      <c r="L52" s="114">
        <v>0</v>
      </c>
      <c r="M52" s="115">
        <v>0</v>
      </c>
      <c r="N52" s="115">
        <v>0</v>
      </c>
      <c r="P52" t="s">
        <v>62</v>
      </c>
      <c r="Q52" s="100" t="s">
        <v>63</v>
      </c>
      <c r="R52" s="70">
        <f t="shared" ref="R52:R69" si="19">SUM(C52:E52)</f>
        <v>435031.66</v>
      </c>
      <c r="S52" s="70">
        <f t="shared" ref="S52:S69" si="20">SUM(F52:H52)</f>
        <v>0</v>
      </c>
      <c r="T52" s="70">
        <f t="shared" ref="T52:T69" si="21">SUM(I52:K52)</f>
        <v>0</v>
      </c>
      <c r="U52" s="70">
        <f t="shared" ref="U52:U69" si="22">SUM(L52:N52)</f>
        <v>0</v>
      </c>
      <c r="V52" s="70">
        <f t="shared" ref="V52:V69" si="23">SUM(C52:N52)</f>
        <v>435031.66</v>
      </c>
      <c r="X52" s="62"/>
      <c r="Y52" s="62"/>
    </row>
    <row r="53" spans="1:25" x14ac:dyDescent="0.25">
      <c r="A53" t="s">
        <v>64</v>
      </c>
      <c r="B53" s="100" t="s">
        <v>65</v>
      </c>
      <c r="C53" s="114">
        <v>215413.13000000006</v>
      </c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69">
        <v>0</v>
      </c>
      <c r="K53" s="114">
        <v>0</v>
      </c>
      <c r="L53" s="114">
        <v>0</v>
      </c>
      <c r="M53" s="115">
        <v>0</v>
      </c>
      <c r="N53" s="115">
        <v>0</v>
      </c>
      <c r="P53" t="s">
        <v>64</v>
      </c>
      <c r="Q53" s="100" t="s">
        <v>65</v>
      </c>
      <c r="R53" s="70">
        <f t="shared" si="19"/>
        <v>215413.13000000006</v>
      </c>
      <c r="S53" s="70">
        <f t="shared" si="20"/>
        <v>0</v>
      </c>
      <c r="T53" s="70">
        <f t="shared" si="21"/>
        <v>0</v>
      </c>
      <c r="U53" s="70">
        <f t="shared" si="22"/>
        <v>0</v>
      </c>
      <c r="V53" s="70">
        <f t="shared" si="23"/>
        <v>215413.13000000006</v>
      </c>
      <c r="X53" s="62"/>
      <c r="Y53" s="62"/>
    </row>
    <row r="54" spans="1:25" x14ac:dyDescent="0.25">
      <c r="A54" t="s">
        <v>66</v>
      </c>
      <c r="B54" s="100" t="s">
        <v>67</v>
      </c>
      <c r="C54" s="114">
        <v>452579.03999999986</v>
      </c>
      <c r="D54" s="114">
        <v>0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69">
        <v>0</v>
      </c>
      <c r="K54" s="114">
        <v>0</v>
      </c>
      <c r="L54" s="114">
        <v>0</v>
      </c>
      <c r="M54" s="114">
        <v>0</v>
      </c>
      <c r="N54" s="114">
        <v>0</v>
      </c>
      <c r="P54" t="s">
        <v>66</v>
      </c>
      <c r="Q54" s="100" t="s">
        <v>67</v>
      </c>
      <c r="R54" s="70">
        <f t="shared" si="19"/>
        <v>452579.03999999986</v>
      </c>
      <c r="S54" s="70">
        <f t="shared" si="20"/>
        <v>0</v>
      </c>
      <c r="T54" s="70">
        <f t="shared" si="21"/>
        <v>0</v>
      </c>
      <c r="U54" s="70">
        <f t="shared" si="22"/>
        <v>0</v>
      </c>
      <c r="V54" s="70">
        <f t="shared" si="23"/>
        <v>452579.03999999986</v>
      </c>
      <c r="X54" s="62"/>
      <c r="Y54" s="62"/>
    </row>
    <row r="55" spans="1:25" x14ac:dyDescent="0.25">
      <c r="A55" t="s">
        <v>68</v>
      </c>
      <c r="B55" s="100" t="s">
        <v>69</v>
      </c>
      <c r="C55" s="116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71">
        <v>0</v>
      </c>
      <c r="K55" s="116">
        <v>0</v>
      </c>
      <c r="L55" s="116">
        <v>0</v>
      </c>
      <c r="M55" s="116">
        <v>0</v>
      </c>
      <c r="N55" s="116">
        <v>0</v>
      </c>
      <c r="P55" t="s">
        <v>68</v>
      </c>
      <c r="Q55" s="100" t="s">
        <v>69</v>
      </c>
      <c r="R55" s="70">
        <f t="shared" si="19"/>
        <v>0</v>
      </c>
      <c r="S55" s="70">
        <f t="shared" si="20"/>
        <v>0</v>
      </c>
      <c r="T55" s="70">
        <f t="shared" si="21"/>
        <v>0</v>
      </c>
      <c r="U55" s="70">
        <f t="shared" si="22"/>
        <v>0</v>
      </c>
      <c r="V55" s="70">
        <f t="shared" si="23"/>
        <v>0</v>
      </c>
      <c r="X55" s="62"/>
    </row>
    <row r="56" spans="1:25" x14ac:dyDescent="0.25">
      <c r="A56" t="s">
        <v>70</v>
      </c>
      <c r="B56" s="100" t="s">
        <v>71</v>
      </c>
      <c r="C56" s="116">
        <v>0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71">
        <v>0</v>
      </c>
      <c r="K56" s="116">
        <v>0</v>
      </c>
      <c r="L56" s="116">
        <v>0</v>
      </c>
      <c r="M56" s="116">
        <v>0</v>
      </c>
      <c r="N56" s="116">
        <v>0</v>
      </c>
      <c r="P56" t="s">
        <v>70</v>
      </c>
      <c r="Q56" s="100" t="s">
        <v>71</v>
      </c>
      <c r="R56" s="70">
        <f t="shared" si="19"/>
        <v>0</v>
      </c>
      <c r="S56" s="70">
        <f t="shared" si="20"/>
        <v>0</v>
      </c>
      <c r="T56" s="70">
        <f t="shared" si="21"/>
        <v>0</v>
      </c>
      <c r="U56" s="70">
        <f t="shared" si="22"/>
        <v>0</v>
      </c>
      <c r="V56" s="70">
        <f t="shared" si="23"/>
        <v>0</v>
      </c>
      <c r="X56" s="62"/>
    </row>
    <row r="57" spans="1:25" x14ac:dyDescent="0.25">
      <c r="A57" s="111" t="s">
        <v>88</v>
      </c>
      <c r="B57" s="100"/>
      <c r="C57" s="116">
        <v>0</v>
      </c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71">
        <v>0</v>
      </c>
      <c r="K57" s="116">
        <v>0</v>
      </c>
      <c r="L57" s="116">
        <v>0</v>
      </c>
      <c r="M57" s="116">
        <v>0</v>
      </c>
      <c r="N57" s="116">
        <v>0</v>
      </c>
      <c r="P57" t="s">
        <v>72</v>
      </c>
      <c r="Q57" s="100"/>
      <c r="R57" s="70">
        <f>SUM(C57:E57)</f>
        <v>0</v>
      </c>
      <c r="S57" s="70">
        <f>SUM(F57:H57)</f>
        <v>0</v>
      </c>
      <c r="T57" s="70">
        <f>SUM(I57:K57)</f>
        <v>0</v>
      </c>
      <c r="U57" s="70">
        <f>SUM(L57:N57)</f>
        <v>0</v>
      </c>
      <c r="V57" s="70">
        <f>SUM(C57:N57)</f>
        <v>0</v>
      </c>
      <c r="X57" s="62"/>
    </row>
    <row r="58" spans="1:25" x14ac:dyDescent="0.25">
      <c r="A58" t="s">
        <v>73</v>
      </c>
      <c r="B58" s="100" t="s">
        <v>74</v>
      </c>
      <c r="C58" s="116">
        <v>0</v>
      </c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71">
        <v>0</v>
      </c>
      <c r="K58" s="116">
        <v>0</v>
      </c>
      <c r="L58" s="116">
        <v>0</v>
      </c>
      <c r="M58" s="116">
        <v>0</v>
      </c>
      <c r="N58" s="116">
        <v>0</v>
      </c>
      <c r="P58" t="s">
        <v>73</v>
      </c>
      <c r="Q58" s="100" t="s">
        <v>74</v>
      </c>
      <c r="R58" s="70">
        <f t="shared" si="19"/>
        <v>0</v>
      </c>
      <c r="S58" s="70">
        <f t="shared" si="20"/>
        <v>0</v>
      </c>
      <c r="T58" s="70">
        <f t="shared" si="21"/>
        <v>0</v>
      </c>
      <c r="U58" s="70">
        <f t="shared" si="22"/>
        <v>0</v>
      </c>
      <c r="V58" s="70">
        <f t="shared" si="23"/>
        <v>0</v>
      </c>
      <c r="X58" s="62"/>
    </row>
    <row r="59" spans="1:25" x14ac:dyDescent="0.25">
      <c r="A59" t="s">
        <v>75</v>
      </c>
      <c r="B59" s="100" t="s">
        <v>76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71">
        <v>0</v>
      </c>
      <c r="K59" s="116">
        <v>0</v>
      </c>
      <c r="L59" s="116">
        <v>0</v>
      </c>
      <c r="M59" s="116">
        <v>0</v>
      </c>
      <c r="N59" s="116">
        <v>0</v>
      </c>
      <c r="P59" t="s">
        <v>75</v>
      </c>
      <c r="Q59" s="100" t="s">
        <v>76</v>
      </c>
      <c r="R59" s="70">
        <f t="shared" si="19"/>
        <v>0</v>
      </c>
      <c r="S59" s="70">
        <f t="shared" si="20"/>
        <v>0</v>
      </c>
      <c r="T59" s="70">
        <f t="shared" si="21"/>
        <v>0</v>
      </c>
      <c r="U59" s="70">
        <f t="shared" si="22"/>
        <v>0</v>
      </c>
      <c r="V59" s="70">
        <f t="shared" si="23"/>
        <v>0</v>
      </c>
      <c r="X59" s="62"/>
      <c r="Y59" s="62"/>
    </row>
    <row r="60" spans="1:25" x14ac:dyDescent="0.25">
      <c r="A60" t="s">
        <v>77</v>
      </c>
      <c r="B60" s="100" t="s">
        <v>78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71">
        <v>0</v>
      </c>
      <c r="K60" s="116">
        <v>0</v>
      </c>
      <c r="L60" s="116">
        <v>0</v>
      </c>
      <c r="M60" s="116">
        <v>0</v>
      </c>
      <c r="N60" s="116">
        <v>0</v>
      </c>
      <c r="P60" t="s">
        <v>77</v>
      </c>
      <c r="Q60" s="100" t="s">
        <v>78</v>
      </c>
      <c r="R60" s="70">
        <f t="shared" si="19"/>
        <v>0</v>
      </c>
      <c r="S60" s="70">
        <f t="shared" si="20"/>
        <v>0</v>
      </c>
      <c r="T60" s="70">
        <f t="shared" si="21"/>
        <v>0</v>
      </c>
      <c r="U60" s="70">
        <f t="shared" si="22"/>
        <v>0</v>
      </c>
      <c r="V60" s="70">
        <f t="shared" si="23"/>
        <v>0</v>
      </c>
      <c r="X60" s="62"/>
    </row>
    <row r="61" spans="1:25" x14ac:dyDescent="0.25">
      <c r="A61" t="s">
        <v>79</v>
      </c>
      <c r="B61" s="100" t="s">
        <v>80</v>
      </c>
      <c r="C61" s="114">
        <v>6821.3400000000011</v>
      </c>
      <c r="D61" s="114">
        <v>0</v>
      </c>
      <c r="E61" s="114">
        <v>0</v>
      </c>
      <c r="F61" s="114">
        <v>0</v>
      </c>
      <c r="G61" s="114">
        <v>0</v>
      </c>
      <c r="H61" s="114">
        <v>0</v>
      </c>
      <c r="I61" s="114">
        <v>0</v>
      </c>
      <c r="J61" s="69">
        <v>0</v>
      </c>
      <c r="K61" s="114">
        <v>0</v>
      </c>
      <c r="L61" s="114">
        <v>0</v>
      </c>
      <c r="M61" s="114">
        <v>0</v>
      </c>
      <c r="N61" s="114">
        <v>0</v>
      </c>
      <c r="P61" t="s">
        <v>79</v>
      </c>
      <c r="Q61" s="100" t="s">
        <v>80</v>
      </c>
      <c r="R61" s="70">
        <f t="shared" si="19"/>
        <v>6821.3400000000011</v>
      </c>
      <c r="S61" s="70">
        <f t="shared" si="20"/>
        <v>0</v>
      </c>
      <c r="T61" s="70">
        <f t="shared" si="21"/>
        <v>0</v>
      </c>
      <c r="U61" s="70">
        <f t="shared" si="22"/>
        <v>0</v>
      </c>
      <c r="V61" s="70">
        <f t="shared" si="23"/>
        <v>6821.3400000000011</v>
      </c>
      <c r="X61" s="62"/>
      <c r="Y61" s="62"/>
    </row>
    <row r="62" spans="1:25" x14ac:dyDescent="0.25">
      <c r="A62" t="s">
        <v>81</v>
      </c>
      <c r="B62" s="100" t="s">
        <v>82</v>
      </c>
      <c r="C62" s="114">
        <v>49658.060000000005</v>
      </c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69">
        <v>0</v>
      </c>
      <c r="K62" s="114">
        <v>0</v>
      </c>
      <c r="L62" s="114">
        <v>0</v>
      </c>
      <c r="M62" s="114">
        <v>0</v>
      </c>
      <c r="N62" s="114">
        <v>0</v>
      </c>
      <c r="P62" t="s">
        <v>81</v>
      </c>
      <c r="Q62" s="100" t="s">
        <v>82</v>
      </c>
      <c r="R62" s="70">
        <f t="shared" si="19"/>
        <v>49658.060000000005</v>
      </c>
      <c r="S62" s="70">
        <f t="shared" si="20"/>
        <v>0</v>
      </c>
      <c r="T62" s="70">
        <f t="shared" si="21"/>
        <v>0</v>
      </c>
      <c r="U62" s="70">
        <f t="shared" si="22"/>
        <v>0</v>
      </c>
      <c r="V62" s="70">
        <f t="shared" si="23"/>
        <v>49658.060000000005</v>
      </c>
      <c r="X62" s="62"/>
      <c r="Y62" s="62"/>
    </row>
    <row r="63" spans="1:25" x14ac:dyDescent="0.25">
      <c r="A63" t="s">
        <v>83</v>
      </c>
      <c r="B63" s="100" t="s">
        <v>84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72">
        <v>0</v>
      </c>
      <c r="K63" s="117">
        <v>0</v>
      </c>
      <c r="L63" s="117">
        <v>0</v>
      </c>
      <c r="M63" s="117">
        <v>0</v>
      </c>
      <c r="N63" s="117">
        <v>0</v>
      </c>
      <c r="P63" t="s">
        <v>83</v>
      </c>
      <c r="Q63" s="100" t="s">
        <v>84</v>
      </c>
      <c r="R63" s="73">
        <f t="shared" si="19"/>
        <v>0</v>
      </c>
      <c r="S63" s="73">
        <f t="shared" si="20"/>
        <v>0</v>
      </c>
      <c r="T63" s="73">
        <f t="shared" si="21"/>
        <v>0</v>
      </c>
      <c r="U63" s="73">
        <f t="shared" si="22"/>
        <v>0</v>
      </c>
      <c r="V63" s="73">
        <f t="shared" si="23"/>
        <v>0</v>
      </c>
      <c r="X63" s="62"/>
    </row>
    <row r="64" spans="1:25" x14ac:dyDescent="0.25">
      <c r="A64" s="103" t="s">
        <v>85</v>
      </c>
      <c r="C64" s="114">
        <f t="shared" ref="C64:N64" si="24">SUM(C52:C63)</f>
        <v>1159503.23</v>
      </c>
      <c r="D64" s="114">
        <f>SUM(D52:D63)</f>
        <v>0</v>
      </c>
      <c r="E64" s="114">
        <f t="shared" si="24"/>
        <v>0</v>
      </c>
      <c r="F64" s="114">
        <f t="shared" si="24"/>
        <v>0</v>
      </c>
      <c r="G64" s="114">
        <f t="shared" si="24"/>
        <v>0</v>
      </c>
      <c r="H64" s="114">
        <f>SUM(H52:H63)</f>
        <v>0</v>
      </c>
      <c r="I64" s="114">
        <f t="shared" si="24"/>
        <v>0</v>
      </c>
      <c r="J64" s="69">
        <f t="shared" si="24"/>
        <v>0</v>
      </c>
      <c r="K64" s="114">
        <f t="shared" si="24"/>
        <v>0</v>
      </c>
      <c r="L64" s="115">
        <f t="shared" si="24"/>
        <v>0</v>
      </c>
      <c r="M64" s="114">
        <f t="shared" si="24"/>
        <v>0</v>
      </c>
      <c r="N64" s="114">
        <f t="shared" si="24"/>
        <v>0</v>
      </c>
      <c r="P64" s="106" t="s">
        <v>85</v>
      </c>
      <c r="R64" s="70">
        <f t="shared" si="19"/>
        <v>1159503.23</v>
      </c>
      <c r="S64" s="70">
        <f t="shared" si="20"/>
        <v>0</v>
      </c>
      <c r="T64" s="70">
        <f t="shared" si="21"/>
        <v>0</v>
      </c>
      <c r="U64" s="70">
        <f t="shared" si="22"/>
        <v>0</v>
      </c>
      <c r="V64" s="70">
        <f t="shared" si="23"/>
        <v>1159503.23</v>
      </c>
      <c r="X64" s="62"/>
      <c r="Y64" s="62"/>
    </row>
    <row r="65" spans="1:25" ht="15.75" thickBot="1" x14ac:dyDescent="0.3">
      <c r="A65" s="103" t="s">
        <v>86</v>
      </c>
      <c r="C65" s="118">
        <f t="shared" ref="C65:N65" si="25">SUM(C52:C56)+SUM(C61:C63)</f>
        <v>1159503.2299999997</v>
      </c>
      <c r="D65" s="118">
        <f t="shared" si="25"/>
        <v>0</v>
      </c>
      <c r="E65" s="118">
        <f t="shared" si="25"/>
        <v>0</v>
      </c>
      <c r="F65" s="118">
        <f t="shared" si="25"/>
        <v>0</v>
      </c>
      <c r="G65" s="118">
        <f t="shared" si="25"/>
        <v>0</v>
      </c>
      <c r="H65" s="118">
        <f>SUM(H52:H56)+SUM(H61:H63)</f>
        <v>0</v>
      </c>
      <c r="I65" s="118">
        <f t="shared" si="25"/>
        <v>0</v>
      </c>
      <c r="J65" s="74">
        <f t="shared" si="25"/>
        <v>0</v>
      </c>
      <c r="K65" s="118">
        <f>SUM(K52:K56)+SUM(K61:K63)</f>
        <v>0</v>
      </c>
      <c r="L65" s="118">
        <f t="shared" si="25"/>
        <v>0</v>
      </c>
      <c r="M65" s="118">
        <f t="shared" si="25"/>
        <v>0</v>
      </c>
      <c r="N65" s="118">
        <f t="shared" si="25"/>
        <v>0</v>
      </c>
      <c r="P65" s="106" t="s">
        <v>86</v>
      </c>
      <c r="R65" s="75">
        <f t="shared" si="19"/>
        <v>1159503.2299999997</v>
      </c>
      <c r="S65" s="75">
        <f t="shared" si="20"/>
        <v>0</v>
      </c>
      <c r="T65" s="75">
        <f t="shared" si="21"/>
        <v>0</v>
      </c>
      <c r="U65" s="75">
        <f t="shared" si="22"/>
        <v>0</v>
      </c>
      <c r="V65" s="75">
        <f t="shared" si="23"/>
        <v>1159503.2299999997</v>
      </c>
      <c r="X65" s="62"/>
      <c r="Y65" s="62"/>
    </row>
    <row r="66" spans="1:25" ht="15.75" thickTop="1" x14ac:dyDescent="0.25">
      <c r="A66" s="106"/>
      <c r="C66" s="114"/>
      <c r="D66" s="114"/>
      <c r="E66" s="114"/>
      <c r="F66" s="114"/>
      <c r="G66" s="114"/>
      <c r="H66" s="114"/>
      <c r="I66" s="114"/>
      <c r="J66" s="69"/>
      <c r="K66" s="114"/>
      <c r="L66" s="115"/>
      <c r="M66" s="114"/>
      <c r="N66" s="114"/>
      <c r="P66" s="106"/>
      <c r="R66" s="70"/>
      <c r="S66" s="70"/>
      <c r="T66" s="70"/>
      <c r="U66" s="70"/>
      <c r="V66" s="70"/>
      <c r="X66" s="62"/>
      <c r="Y66" s="62"/>
    </row>
    <row r="67" spans="1:25" x14ac:dyDescent="0.25">
      <c r="A67" t="s">
        <v>89</v>
      </c>
      <c r="B67" t="s">
        <v>90</v>
      </c>
      <c r="C67" s="114">
        <v>-14024</v>
      </c>
      <c r="D67" s="114">
        <v>0</v>
      </c>
      <c r="E67" s="114">
        <v>0</v>
      </c>
      <c r="F67" s="114">
        <v>0</v>
      </c>
      <c r="G67" s="114">
        <v>0</v>
      </c>
      <c r="H67" s="114">
        <v>0</v>
      </c>
      <c r="I67" s="114">
        <v>0</v>
      </c>
      <c r="J67" s="69">
        <v>0</v>
      </c>
      <c r="K67" s="114">
        <v>0</v>
      </c>
      <c r="L67" s="115">
        <v>0</v>
      </c>
      <c r="M67" s="114">
        <v>0</v>
      </c>
      <c r="N67" s="114">
        <v>0</v>
      </c>
      <c r="P67" t="s">
        <v>96</v>
      </c>
      <c r="Q67" t="s">
        <v>90</v>
      </c>
      <c r="R67" s="70">
        <f t="shared" si="19"/>
        <v>-14024</v>
      </c>
      <c r="S67" s="70">
        <f t="shared" si="20"/>
        <v>0</v>
      </c>
      <c r="T67" s="70">
        <f t="shared" si="21"/>
        <v>0</v>
      </c>
      <c r="U67" s="70">
        <f t="shared" si="22"/>
        <v>0</v>
      </c>
      <c r="V67" s="70">
        <f t="shared" si="23"/>
        <v>-14024</v>
      </c>
      <c r="X67" s="62"/>
      <c r="Y67" s="62"/>
    </row>
    <row r="68" spans="1:25" x14ac:dyDescent="0.25">
      <c r="A68" s="106"/>
      <c r="B68" t="s">
        <v>92</v>
      </c>
      <c r="C68" s="114">
        <v>-10922</v>
      </c>
      <c r="D68" s="114">
        <v>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69">
        <v>0</v>
      </c>
      <c r="K68" s="114">
        <v>0</v>
      </c>
      <c r="L68" s="115">
        <v>0</v>
      </c>
      <c r="M68" s="114">
        <v>0</v>
      </c>
      <c r="N68" s="114">
        <v>0</v>
      </c>
      <c r="P68" s="106" t="s">
        <v>97</v>
      </c>
      <c r="Q68" t="s">
        <v>92</v>
      </c>
      <c r="R68" s="70">
        <f t="shared" si="19"/>
        <v>-10922</v>
      </c>
      <c r="S68" s="70">
        <f t="shared" si="20"/>
        <v>0</v>
      </c>
      <c r="T68" s="70">
        <f t="shared" si="21"/>
        <v>0</v>
      </c>
      <c r="U68" s="70">
        <f t="shared" si="22"/>
        <v>0</v>
      </c>
      <c r="V68" s="70">
        <f t="shared" si="23"/>
        <v>-10922</v>
      </c>
      <c r="X68" s="62"/>
      <c r="Y68" s="62"/>
    </row>
    <row r="69" spans="1:25" x14ac:dyDescent="0.25">
      <c r="B69" t="s">
        <v>94</v>
      </c>
      <c r="C69" s="114">
        <v>-5540</v>
      </c>
      <c r="D69" s="114">
        <v>0</v>
      </c>
      <c r="E69" s="114">
        <v>0</v>
      </c>
      <c r="F69" s="114">
        <v>0</v>
      </c>
      <c r="G69" s="114">
        <v>0</v>
      </c>
      <c r="H69" s="114">
        <v>0</v>
      </c>
      <c r="I69" s="114">
        <v>0</v>
      </c>
      <c r="J69" s="69">
        <v>0</v>
      </c>
      <c r="K69" s="114">
        <v>0</v>
      </c>
      <c r="L69" s="115">
        <v>0</v>
      </c>
      <c r="M69" s="114">
        <v>0</v>
      </c>
      <c r="N69" s="114">
        <v>0</v>
      </c>
      <c r="Q69" t="s">
        <v>94</v>
      </c>
      <c r="R69" s="70">
        <f t="shared" si="19"/>
        <v>-5540</v>
      </c>
      <c r="S69" s="70">
        <f t="shared" si="20"/>
        <v>0</v>
      </c>
      <c r="T69" s="70">
        <f t="shared" si="21"/>
        <v>0</v>
      </c>
      <c r="U69" s="70">
        <f t="shared" si="22"/>
        <v>0</v>
      </c>
      <c r="V69" s="70">
        <f t="shared" si="23"/>
        <v>-5540</v>
      </c>
      <c r="X69" s="62"/>
      <c r="Y69" s="62"/>
    </row>
    <row r="70" spans="1:25" x14ac:dyDescent="0.25">
      <c r="A70" t="s">
        <v>98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0</v>
      </c>
      <c r="J70" s="119">
        <v>0</v>
      </c>
      <c r="K70" s="116">
        <v>0</v>
      </c>
      <c r="L70" s="116">
        <v>0</v>
      </c>
      <c r="M70" s="116">
        <v>0</v>
      </c>
      <c r="N70" s="116">
        <v>0</v>
      </c>
      <c r="P70" t="s">
        <v>98</v>
      </c>
      <c r="R70" s="70"/>
      <c r="S70" s="70"/>
      <c r="T70" s="70"/>
      <c r="U70" s="70"/>
      <c r="V70" s="70"/>
    </row>
    <row r="71" spans="1:25" x14ac:dyDescent="0.25">
      <c r="R71" s="70"/>
      <c r="S71" s="70"/>
      <c r="T71" s="70"/>
      <c r="U71" s="70"/>
      <c r="V71" s="70"/>
    </row>
    <row r="72" spans="1:25" x14ac:dyDescent="0.25">
      <c r="R72" s="70"/>
      <c r="S72" s="70"/>
      <c r="T72" s="70"/>
      <c r="U72" s="70"/>
      <c r="V72" s="70"/>
    </row>
    <row r="73" spans="1:25" x14ac:dyDescent="0.25">
      <c r="R73" s="70"/>
      <c r="S73" s="70"/>
      <c r="T73" s="70"/>
      <c r="U73" s="70"/>
      <c r="V73" s="70"/>
    </row>
    <row r="74" spans="1:25" x14ac:dyDescent="0.25">
      <c r="R74" s="70"/>
      <c r="S74" s="70"/>
      <c r="T74" s="70"/>
      <c r="U74" s="70"/>
      <c r="V74" s="70"/>
    </row>
    <row r="75" spans="1:25" x14ac:dyDescent="0.25">
      <c r="A75" s="98" t="s">
        <v>158</v>
      </c>
      <c r="P75" s="98" t="s">
        <v>158</v>
      </c>
    </row>
    <row r="76" spans="1:25" x14ac:dyDescent="0.25">
      <c r="I76" s="99"/>
      <c r="J76" s="68"/>
      <c r="K76" s="99"/>
      <c r="L76" s="99"/>
      <c r="M76" s="99"/>
    </row>
    <row r="77" spans="1:25" x14ac:dyDescent="0.25">
      <c r="A77" s="98" t="s">
        <v>99</v>
      </c>
      <c r="P77" s="98" t="s">
        <v>99</v>
      </c>
      <c r="R77" s="100" t="s">
        <v>43</v>
      </c>
      <c r="S77" s="100" t="s">
        <v>44</v>
      </c>
      <c r="T77" s="100" t="s">
        <v>45</v>
      </c>
      <c r="U77" s="101" t="s">
        <v>46</v>
      </c>
      <c r="V77" s="101"/>
    </row>
    <row r="78" spans="1:25" x14ac:dyDescent="0.25">
      <c r="A78" s="98" t="s">
        <v>47</v>
      </c>
      <c r="C78" s="102" t="s">
        <v>48</v>
      </c>
      <c r="D78" s="102" t="s">
        <v>49</v>
      </c>
      <c r="E78" s="102" t="s">
        <v>50</v>
      </c>
      <c r="F78" s="102" t="s">
        <v>51</v>
      </c>
      <c r="G78" s="102" t="s">
        <v>52</v>
      </c>
      <c r="H78" s="102" t="s">
        <v>53</v>
      </c>
      <c r="I78" s="102" t="s">
        <v>54</v>
      </c>
      <c r="J78" s="58" t="s">
        <v>55</v>
      </c>
      <c r="K78" s="102" t="s">
        <v>56</v>
      </c>
      <c r="L78" s="102" t="s">
        <v>57</v>
      </c>
      <c r="M78" s="102" t="s">
        <v>58</v>
      </c>
      <c r="N78" s="102" t="s">
        <v>59</v>
      </c>
      <c r="P78" s="98" t="s">
        <v>47</v>
      </c>
      <c r="R78" s="102" t="s">
        <v>60</v>
      </c>
      <c r="S78" s="102" t="s">
        <v>60</v>
      </c>
      <c r="T78" s="102" t="s">
        <v>60</v>
      </c>
      <c r="U78" s="102" t="s">
        <v>60</v>
      </c>
      <c r="V78" s="102" t="s">
        <v>61</v>
      </c>
    </row>
    <row r="80" spans="1:25" x14ac:dyDescent="0.25">
      <c r="A80" t="s">
        <v>62</v>
      </c>
      <c r="B80" s="100" t="s">
        <v>63</v>
      </c>
      <c r="C80" s="59">
        <v>8164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P80" t="s">
        <v>62</v>
      </c>
      <c r="Q80" s="100" t="s">
        <v>63</v>
      </c>
      <c r="R80" s="61">
        <f>SUM(C80:E80)/3</f>
        <v>2721.3333333333335</v>
      </c>
      <c r="S80" s="61">
        <f>SUM(F80:H80)/3</f>
        <v>0</v>
      </c>
      <c r="T80" s="61">
        <f>SUM(I80:K80)/3</f>
        <v>0</v>
      </c>
      <c r="U80" s="61">
        <f>SUM(L80:N80)/3</f>
        <v>0</v>
      </c>
      <c r="V80" s="61">
        <f>IF(COUNT(C80:N80)=0,0,SUM(C80:N80)/COUNT(C80:N80))</f>
        <v>680.33333333333337</v>
      </c>
      <c r="X80" s="62"/>
    </row>
    <row r="81" spans="1:24" x14ac:dyDescent="0.25">
      <c r="A81" t="s">
        <v>64</v>
      </c>
      <c r="B81" s="100" t="s">
        <v>65</v>
      </c>
      <c r="C81" s="59">
        <v>1281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P81" t="s">
        <v>64</v>
      </c>
      <c r="Q81" s="100" t="s">
        <v>65</v>
      </c>
      <c r="R81" s="61">
        <f>SUM(C81:E81)/3</f>
        <v>427</v>
      </c>
      <c r="S81" s="61">
        <f>SUM(F81:H81)/3</f>
        <v>0</v>
      </c>
      <c r="T81" s="61">
        <f>SUM(I81:K81)/3</f>
        <v>0</v>
      </c>
      <c r="U81" s="61">
        <f>SUM(L81:N81)/3</f>
        <v>0</v>
      </c>
      <c r="V81" s="61">
        <f t="shared" ref="V81:V84" si="26">IF(COUNT(C81:N81)=0,0,SUM(C81:N81)/COUNT(C81:N81))</f>
        <v>106.75</v>
      </c>
      <c r="X81" s="62"/>
    </row>
    <row r="82" spans="1:24" x14ac:dyDescent="0.25">
      <c r="A82" t="s">
        <v>66</v>
      </c>
      <c r="B82" s="100" t="s">
        <v>67</v>
      </c>
      <c r="C82" s="59">
        <v>52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P82" t="s">
        <v>66</v>
      </c>
      <c r="Q82" s="100" t="s">
        <v>67</v>
      </c>
      <c r="R82" s="61">
        <f>SUM(C82:E82)/3</f>
        <v>17.333333333333332</v>
      </c>
      <c r="S82" s="61">
        <f>SUM(F82:H82)/3</f>
        <v>0</v>
      </c>
      <c r="T82" s="61">
        <f>SUM(I82:K82)/3</f>
        <v>0</v>
      </c>
      <c r="U82" s="61">
        <f>SUM(L82:N82)/3</f>
        <v>0</v>
      </c>
      <c r="V82" s="61">
        <f t="shared" si="26"/>
        <v>4.333333333333333</v>
      </c>
      <c r="X82" s="62"/>
    </row>
    <row r="83" spans="1:24" x14ac:dyDescent="0.25">
      <c r="A83" t="s">
        <v>68</v>
      </c>
      <c r="B83" s="100" t="s">
        <v>69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P83" t="s">
        <v>68</v>
      </c>
      <c r="Q83" s="100" t="s">
        <v>69</v>
      </c>
      <c r="R83" s="61">
        <f t="shared" ref="R83:R84" si="27">SUM(C83:E83)/3</f>
        <v>0</v>
      </c>
      <c r="S83" s="61">
        <f t="shared" ref="S83:S84" si="28">SUM(F83:H83)/3</f>
        <v>0</v>
      </c>
      <c r="T83" s="61">
        <f t="shared" ref="T83:T84" si="29">SUM(I83:K83)/3</f>
        <v>0</v>
      </c>
      <c r="U83" s="61">
        <f t="shared" ref="U83:U84" si="30">SUM(L83:N83)/3</f>
        <v>0</v>
      </c>
      <c r="V83" s="61">
        <f t="shared" si="26"/>
        <v>0</v>
      </c>
      <c r="X83" s="62"/>
    </row>
    <row r="84" spans="1:24" x14ac:dyDescent="0.25">
      <c r="A84" t="s">
        <v>70</v>
      </c>
      <c r="B84" s="100" t="s">
        <v>71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P84" t="s">
        <v>70</v>
      </c>
      <c r="Q84" s="100" t="s">
        <v>71</v>
      </c>
      <c r="R84" s="61">
        <f t="shared" si="27"/>
        <v>0</v>
      </c>
      <c r="S84" s="61">
        <f t="shared" si="28"/>
        <v>0</v>
      </c>
      <c r="T84" s="61">
        <f t="shared" si="29"/>
        <v>0</v>
      </c>
      <c r="U84" s="61">
        <f t="shared" si="30"/>
        <v>0</v>
      </c>
      <c r="V84" s="61">
        <f t="shared" si="26"/>
        <v>0</v>
      </c>
      <c r="X84" s="62"/>
    </row>
    <row r="85" spans="1:24" x14ac:dyDescent="0.25">
      <c r="A85" s="111" t="s">
        <v>72</v>
      </c>
      <c r="B85" s="100"/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P85" t="s">
        <v>72</v>
      </c>
      <c r="Q85" s="100"/>
      <c r="R85" s="61">
        <f>SUM(C85:E85)/3</f>
        <v>0</v>
      </c>
      <c r="S85" s="61">
        <f>SUM(F85:H85)/3</f>
        <v>0</v>
      </c>
      <c r="T85" s="61">
        <f>SUM(I85:K85)/3</f>
        <v>0</v>
      </c>
      <c r="U85" s="61">
        <f>SUM(L85:N85)/3</f>
        <v>0</v>
      </c>
      <c r="V85" s="61">
        <f>IF(COUNT(C85:N85)=0,0,SUM(C85:N85)/COUNT(C85:N85))</f>
        <v>0</v>
      </c>
      <c r="X85" s="62"/>
    </row>
    <row r="86" spans="1:24" x14ac:dyDescent="0.25">
      <c r="A86" t="s">
        <v>73</v>
      </c>
      <c r="B86" s="100" t="s">
        <v>74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P86" t="s">
        <v>73</v>
      </c>
      <c r="Q86" s="100" t="s">
        <v>74</v>
      </c>
      <c r="R86" s="61">
        <f t="shared" ref="R86:R93" si="31">SUM(C86:E86)/3</f>
        <v>0</v>
      </c>
      <c r="S86" s="61">
        <f t="shared" ref="S86:S93" si="32">SUM(F86:H86)/3</f>
        <v>0</v>
      </c>
      <c r="T86" s="61">
        <f t="shared" ref="T86:T93" si="33">SUM(I86:K86)/3</f>
        <v>0</v>
      </c>
      <c r="U86" s="61">
        <f t="shared" ref="U86:U93" si="34">SUM(L86:N86)/3</f>
        <v>0</v>
      </c>
      <c r="V86" s="61">
        <f t="shared" ref="V86:V91" si="35">IF(COUNT(C86:N86)=0,0,SUM(C86:N86)/COUNT(C86:N86))</f>
        <v>0</v>
      </c>
      <c r="X86" s="62"/>
    </row>
    <row r="87" spans="1:24" x14ac:dyDescent="0.25">
      <c r="A87" t="s">
        <v>75</v>
      </c>
      <c r="B87" s="100" t="s">
        <v>76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P87" t="s">
        <v>75</v>
      </c>
      <c r="Q87" s="100" t="s">
        <v>76</v>
      </c>
      <c r="R87" s="61">
        <f t="shared" si="31"/>
        <v>0</v>
      </c>
      <c r="S87" s="61">
        <f t="shared" si="32"/>
        <v>0</v>
      </c>
      <c r="T87" s="61">
        <f t="shared" si="33"/>
        <v>0</v>
      </c>
      <c r="U87" s="61">
        <f t="shared" si="34"/>
        <v>0</v>
      </c>
      <c r="V87" s="61">
        <f t="shared" si="35"/>
        <v>0</v>
      </c>
      <c r="X87" s="62"/>
    </row>
    <row r="88" spans="1:24" x14ac:dyDescent="0.25">
      <c r="A88" t="s">
        <v>77</v>
      </c>
      <c r="B88" s="100" t="s">
        <v>78</v>
      </c>
      <c r="C88" s="59">
        <v>1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P88" t="s">
        <v>77</v>
      </c>
      <c r="Q88" s="100" t="s">
        <v>78</v>
      </c>
      <c r="R88" s="61">
        <f t="shared" si="31"/>
        <v>0.33333333333333331</v>
      </c>
      <c r="S88" s="61">
        <f t="shared" si="32"/>
        <v>0</v>
      </c>
      <c r="T88" s="61">
        <f t="shared" si="33"/>
        <v>0</v>
      </c>
      <c r="U88" s="61">
        <f t="shared" si="34"/>
        <v>0</v>
      </c>
      <c r="V88" s="61">
        <f t="shared" si="35"/>
        <v>8.3333333333333329E-2</v>
      </c>
      <c r="X88" s="62"/>
    </row>
    <row r="89" spans="1:24" x14ac:dyDescent="0.25">
      <c r="A89" t="s">
        <v>79</v>
      </c>
      <c r="B89" s="100" t="s">
        <v>80</v>
      </c>
      <c r="C89" s="59">
        <v>55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P89" t="s">
        <v>79</v>
      </c>
      <c r="Q89" s="100" t="s">
        <v>80</v>
      </c>
      <c r="R89" s="61">
        <f t="shared" si="31"/>
        <v>18.333333333333332</v>
      </c>
      <c r="S89" s="61">
        <f t="shared" si="32"/>
        <v>0</v>
      </c>
      <c r="T89" s="61">
        <f t="shared" si="33"/>
        <v>0</v>
      </c>
      <c r="U89" s="61">
        <f t="shared" si="34"/>
        <v>0</v>
      </c>
      <c r="V89" s="61">
        <f t="shared" si="35"/>
        <v>4.583333333333333</v>
      </c>
      <c r="X89" s="62"/>
    </row>
    <row r="90" spans="1:24" x14ac:dyDescent="0.25">
      <c r="A90" t="s">
        <v>81</v>
      </c>
      <c r="B90" s="100" t="s">
        <v>82</v>
      </c>
      <c r="C90" s="59">
        <v>99</v>
      </c>
      <c r="D90" s="59">
        <v>0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P90" t="s">
        <v>81</v>
      </c>
      <c r="Q90" s="100" t="s">
        <v>82</v>
      </c>
      <c r="R90" s="61">
        <f t="shared" si="31"/>
        <v>33</v>
      </c>
      <c r="S90" s="61">
        <f t="shared" si="32"/>
        <v>0</v>
      </c>
      <c r="T90" s="61">
        <f t="shared" si="33"/>
        <v>0</v>
      </c>
      <c r="U90" s="61">
        <f t="shared" si="34"/>
        <v>0</v>
      </c>
      <c r="V90" s="61">
        <f t="shared" si="35"/>
        <v>8.25</v>
      </c>
      <c r="X90" s="62"/>
    </row>
    <row r="91" spans="1:24" x14ac:dyDescent="0.25">
      <c r="A91" t="s">
        <v>83</v>
      </c>
      <c r="B91" s="100" t="s">
        <v>84</v>
      </c>
      <c r="C91" s="63">
        <v>4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P91" t="s">
        <v>83</v>
      </c>
      <c r="Q91" s="100" t="s">
        <v>84</v>
      </c>
      <c r="R91" s="65">
        <f t="shared" si="31"/>
        <v>1.3333333333333333</v>
      </c>
      <c r="S91" s="65">
        <f t="shared" si="32"/>
        <v>0</v>
      </c>
      <c r="T91" s="65">
        <f t="shared" si="33"/>
        <v>0</v>
      </c>
      <c r="U91" s="65">
        <f t="shared" si="34"/>
        <v>0</v>
      </c>
      <c r="V91" s="65">
        <f t="shared" si="35"/>
        <v>0.33333333333333331</v>
      </c>
      <c r="X91" s="62"/>
    </row>
    <row r="92" spans="1:24" x14ac:dyDescent="0.25">
      <c r="A92" s="103" t="s">
        <v>85</v>
      </c>
      <c r="C92" s="104">
        <f t="shared" ref="C92:N92" si="36">SUM(C80:C91)</f>
        <v>9656</v>
      </c>
      <c r="D92" s="104">
        <f>SUM(D80:D91)</f>
        <v>0</v>
      </c>
      <c r="E92" s="104">
        <f t="shared" si="36"/>
        <v>0</v>
      </c>
      <c r="F92" s="104">
        <f t="shared" si="36"/>
        <v>0</v>
      </c>
      <c r="G92" s="104">
        <f t="shared" si="36"/>
        <v>0</v>
      </c>
      <c r="H92" s="104">
        <f t="shared" si="36"/>
        <v>0</v>
      </c>
      <c r="I92" s="104">
        <f t="shared" si="36"/>
        <v>0</v>
      </c>
      <c r="J92" s="104">
        <f t="shared" si="36"/>
        <v>0</v>
      </c>
      <c r="K92" s="104">
        <f t="shared" si="36"/>
        <v>0</v>
      </c>
      <c r="L92" s="104">
        <f t="shared" si="36"/>
        <v>0</v>
      </c>
      <c r="M92" s="104">
        <f t="shared" si="36"/>
        <v>0</v>
      </c>
      <c r="N92" s="104">
        <f t="shared" si="36"/>
        <v>0</v>
      </c>
      <c r="P92" s="106" t="s">
        <v>85</v>
      </c>
      <c r="R92" s="61">
        <f t="shared" si="31"/>
        <v>3218.6666666666665</v>
      </c>
      <c r="S92" s="61">
        <f t="shared" si="32"/>
        <v>0</v>
      </c>
      <c r="T92" s="61">
        <f t="shared" si="33"/>
        <v>0</v>
      </c>
      <c r="U92" s="61">
        <f t="shared" si="34"/>
        <v>0</v>
      </c>
      <c r="V92" s="104">
        <f>SUM(V80:V91)</f>
        <v>804.66666666666686</v>
      </c>
      <c r="X92" s="62"/>
    </row>
    <row r="93" spans="1:24" ht="15.75" thickBot="1" x14ac:dyDescent="0.3">
      <c r="A93" s="103" t="s">
        <v>86</v>
      </c>
      <c r="C93" s="107">
        <f t="shared" ref="C93:L93" si="37">SUM(C80:C84)+SUM(C89:C91)</f>
        <v>9655</v>
      </c>
      <c r="D93" s="107">
        <f t="shared" si="37"/>
        <v>0</v>
      </c>
      <c r="E93" s="107">
        <f t="shared" si="37"/>
        <v>0</v>
      </c>
      <c r="F93" s="107">
        <f t="shared" si="37"/>
        <v>0</v>
      </c>
      <c r="G93" s="107">
        <f t="shared" si="37"/>
        <v>0</v>
      </c>
      <c r="H93" s="107">
        <f t="shared" si="37"/>
        <v>0</v>
      </c>
      <c r="I93" s="107">
        <f t="shared" si="37"/>
        <v>0</v>
      </c>
      <c r="J93" s="107">
        <f t="shared" si="37"/>
        <v>0</v>
      </c>
      <c r="K93" s="107">
        <f t="shared" si="37"/>
        <v>0</v>
      </c>
      <c r="L93" s="107">
        <f t="shared" si="37"/>
        <v>0</v>
      </c>
      <c r="M93" s="107">
        <f>SUM(M80:M84)+SUM(M89:M91)</f>
        <v>0</v>
      </c>
      <c r="N93" s="107">
        <f>SUM(N80:N84)+SUM(N89:N91)</f>
        <v>0</v>
      </c>
      <c r="P93" s="106" t="s">
        <v>86</v>
      </c>
      <c r="R93" s="67">
        <f t="shared" si="31"/>
        <v>3218.3333333333335</v>
      </c>
      <c r="S93" s="67">
        <f t="shared" si="32"/>
        <v>0</v>
      </c>
      <c r="T93" s="67">
        <f t="shared" si="33"/>
        <v>0</v>
      </c>
      <c r="U93" s="67">
        <f t="shared" si="34"/>
        <v>0</v>
      </c>
      <c r="V93" s="107">
        <f>SUM(V80:V84)+SUM(V89:V91)</f>
        <v>804.58333333333337</v>
      </c>
      <c r="X93" s="62"/>
    </row>
    <row r="94" spans="1:24" ht="15.75" thickTop="1" x14ac:dyDescent="0.25">
      <c r="A94" s="106"/>
      <c r="C94" s="108"/>
      <c r="D94" s="108"/>
      <c r="E94" s="108"/>
      <c r="F94" s="108"/>
      <c r="G94" s="108"/>
      <c r="H94" s="108"/>
      <c r="I94" s="108"/>
      <c r="J94" s="68"/>
      <c r="K94" s="108"/>
      <c r="L94" s="108"/>
      <c r="M94" s="108"/>
      <c r="N94" s="108"/>
      <c r="P94" s="106"/>
      <c r="R94" s="61"/>
      <c r="S94" s="61"/>
      <c r="T94" s="61"/>
      <c r="U94" s="61"/>
      <c r="V94" s="104"/>
      <c r="X94" s="62"/>
    </row>
    <row r="95" spans="1:24" x14ac:dyDescent="0.25">
      <c r="A95" s="106"/>
      <c r="C95" s="108"/>
      <c r="D95" s="108"/>
      <c r="E95" s="108"/>
      <c r="F95" s="108"/>
      <c r="G95" s="108"/>
      <c r="H95" s="108"/>
      <c r="I95" s="108"/>
      <c r="J95" s="68"/>
      <c r="K95" s="108"/>
      <c r="L95" s="108"/>
      <c r="M95" s="108"/>
      <c r="N95" s="108"/>
      <c r="P95" s="106"/>
      <c r="R95" s="61"/>
      <c r="S95" s="61"/>
      <c r="T95" s="61"/>
      <c r="U95" s="61"/>
      <c r="V95" s="104"/>
      <c r="X95" s="62"/>
    </row>
    <row r="96" spans="1:24" x14ac:dyDescent="0.25">
      <c r="A96" s="106"/>
      <c r="C96" s="108"/>
      <c r="D96" s="108"/>
      <c r="E96" s="108"/>
      <c r="F96" s="108"/>
      <c r="G96" s="108"/>
      <c r="H96" s="108"/>
      <c r="I96" s="108"/>
      <c r="J96" s="68"/>
      <c r="K96" s="108"/>
      <c r="L96" s="108"/>
      <c r="M96" s="108"/>
      <c r="N96" s="108"/>
      <c r="P96" s="106"/>
      <c r="R96" s="61"/>
      <c r="S96" s="61"/>
      <c r="T96" s="61"/>
      <c r="U96" s="61"/>
      <c r="V96" s="104"/>
      <c r="X96" s="62"/>
    </row>
    <row r="97" spans="1:24" x14ac:dyDescent="0.25">
      <c r="C97" s="104"/>
      <c r="D97" s="104"/>
      <c r="E97" s="104"/>
      <c r="F97" s="104"/>
      <c r="G97" s="104"/>
      <c r="H97" s="104"/>
      <c r="I97" s="104"/>
      <c r="K97" s="104"/>
      <c r="L97" s="104"/>
      <c r="M97" s="104"/>
      <c r="N97" s="104"/>
      <c r="R97" s="61"/>
      <c r="S97" s="61"/>
      <c r="T97" s="61"/>
      <c r="U97" s="61"/>
      <c r="V97" s="61"/>
    </row>
    <row r="98" spans="1:24" x14ac:dyDescent="0.25">
      <c r="A98" s="98" t="s">
        <v>100</v>
      </c>
      <c r="C98" s="104"/>
      <c r="D98" s="104"/>
      <c r="E98" s="104"/>
      <c r="F98" s="104"/>
      <c r="G98" s="104"/>
      <c r="H98" s="104"/>
      <c r="I98" s="104"/>
      <c r="K98" s="104"/>
      <c r="L98" s="104"/>
      <c r="M98" s="104"/>
      <c r="N98" s="104"/>
      <c r="P98" s="98" t="s">
        <v>100</v>
      </c>
      <c r="R98" s="61"/>
      <c r="S98" s="61"/>
      <c r="T98" s="61"/>
      <c r="U98" s="61"/>
      <c r="V98" s="61"/>
    </row>
    <row r="99" spans="1:24" x14ac:dyDescent="0.25">
      <c r="A99" t="s">
        <v>62</v>
      </c>
      <c r="B99" s="100" t="s">
        <v>63</v>
      </c>
      <c r="C99" s="104">
        <v>9739979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57">
        <v>0</v>
      </c>
      <c r="K99" s="104">
        <v>0</v>
      </c>
      <c r="L99" s="104">
        <v>0</v>
      </c>
      <c r="M99" s="108">
        <v>0</v>
      </c>
      <c r="N99" s="108">
        <v>0</v>
      </c>
      <c r="P99" t="s">
        <v>62</v>
      </c>
      <c r="Q99" s="100" t="s">
        <v>63</v>
      </c>
      <c r="R99" s="61">
        <f>SUM(C99:E99)</f>
        <v>9739979</v>
      </c>
      <c r="S99" s="61">
        <f>SUM(F99:H99)</f>
        <v>0</v>
      </c>
      <c r="T99" s="61">
        <f>SUM(I99:K99)</f>
        <v>0</v>
      </c>
      <c r="U99" s="61">
        <f>SUM(L99:N99)</f>
        <v>0</v>
      </c>
      <c r="V99" s="61">
        <f>SUM(C99:N99)</f>
        <v>9739979</v>
      </c>
      <c r="X99" s="62"/>
    </row>
    <row r="100" spans="1:24" x14ac:dyDescent="0.25">
      <c r="A100" t="s">
        <v>64</v>
      </c>
      <c r="B100" s="100" t="s">
        <v>65</v>
      </c>
      <c r="C100" s="104">
        <v>4394920</v>
      </c>
      <c r="D100" s="104">
        <v>0</v>
      </c>
      <c r="E100" s="104">
        <v>0</v>
      </c>
      <c r="F100" s="104">
        <v>0</v>
      </c>
      <c r="G100" s="104">
        <v>0</v>
      </c>
      <c r="H100" s="104">
        <v>0</v>
      </c>
      <c r="I100" s="104">
        <v>0</v>
      </c>
      <c r="J100" s="57">
        <v>0</v>
      </c>
      <c r="K100" s="104">
        <v>0</v>
      </c>
      <c r="L100" s="104">
        <v>0</v>
      </c>
      <c r="M100" s="104">
        <v>0</v>
      </c>
      <c r="N100" s="108">
        <v>0</v>
      </c>
      <c r="P100" t="s">
        <v>64</v>
      </c>
      <c r="Q100" s="100" t="s">
        <v>65</v>
      </c>
      <c r="R100" s="61">
        <f t="shared" ref="R100:R116" si="38">SUM(C100:E100)</f>
        <v>4394920</v>
      </c>
      <c r="S100" s="61">
        <f t="shared" ref="S100:S116" si="39">SUM(F100:H100)</f>
        <v>0</v>
      </c>
      <c r="T100" s="61">
        <f t="shared" ref="T100:T116" si="40">SUM(I100:K100)</f>
        <v>0</v>
      </c>
      <c r="U100" s="61">
        <f t="shared" ref="U100:U116" si="41">SUM(L100:N100)</f>
        <v>0</v>
      </c>
      <c r="V100" s="61">
        <f t="shared" ref="V100:V116" si="42">SUM(C100:N100)</f>
        <v>4394920</v>
      </c>
      <c r="X100" s="62"/>
    </row>
    <row r="101" spans="1:24" x14ac:dyDescent="0.25">
      <c r="A101" t="s">
        <v>66</v>
      </c>
      <c r="B101" s="100" t="s">
        <v>67</v>
      </c>
      <c r="C101" s="104">
        <v>4969557</v>
      </c>
      <c r="D101" s="104">
        <v>0</v>
      </c>
      <c r="E101" s="104">
        <v>0</v>
      </c>
      <c r="F101" s="104">
        <v>0</v>
      </c>
      <c r="G101" s="104">
        <v>0</v>
      </c>
      <c r="H101" s="104">
        <v>0</v>
      </c>
      <c r="I101" s="104">
        <v>0</v>
      </c>
      <c r="J101" s="57">
        <v>0</v>
      </c>
      <c r="K101" s="120">
        <v>0</v>
      </c>
      <c r="L101" s="120">
        <v>0</v>
      </c>
      <c r="M101" s="120">
        <v>0</v>
      </c>
      <c r="N101" s="108">
        <v>0</v>
      </c>
      <c r="P101" t="s">
        <v>66</v>
      </c>
      <c r="Q101" s="100" t="s">
        <v>67</v>
      </c>
      <c r="R101" s="61">
        <f t="shared" si="38"/>
        <v>4969557</v>
      </c>
      <c r="S101" s="61">
        <f t="shared" si="39"/>
        <v>0</v>
      </c>
      <c r="T101" s="61">
        <f t="shared" si="40"/>
        <v>0</v>
      </c>
      <c r="U101" s="61">
        <f t="shared" si="41"/>
        <v>0</v>
      </c>
      <c r="V101" s="61">
        <f t="shared" si="42"/>
        <v>4969557</v>
      </c>
      <c r="X101" s="62"/>
    </row>
    <row r="102" spans="1:24" x14ac:dyDescent="0.25">
      <c r="A102" t="s">
        <v>68</v>
      </c>
      <c r="B102" s="100" t="s">
        <v>69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60">
        <v>0</v>
      </c>
      <c r="K102" s="109">
        <v>0</v>
      </c>
      <c r="L102" s="109">
        <v>0</v>
      </c>
      <c r="M102" s="110">
        <v>0</v>
      </c>
      <c r="N102" s="110">
        <v>0</v>
      </c>
      <c r="P102" t="s">
        <v>68</v>
      </c>
      <c r="Q102" s="100" t="s">
        <v>69</v>
      </c>
      <c r="R102" s="61">
        <f t="shared" si="38"/>
        <v>0</v>
      </c>
      <c r="S102" s="61">
        <f t="shared" si="39"/>
        <v>0</v>
      </c>
      <c r="T102" s="61">
        <f t="shared" si="40"/>
        <v>0</v>
      </c>
      <c r="U102" s="61">
        <f t="shared" si="41"/>
        <v>0</v>
      </c>
      <c r="V102" s="61">
        <f t="shared" si="42"/>
        <v>0</v>
      </c>
      <c r="X102" s="62"/>
    </row>
    <row r="103" spans="1:24" x14ac:dyDescent="0.25">
      <c r="A103" t="s">
        <v>70</v>
      </c>
      <c r="B103" s="100" t="s">
        <v>71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60">
        <v>0</v>
      </c>
      <c r="K103" s="109">
        <v>0</v>
      </c>
      <c r="L103" s="109">
        <v>0</v>
      </c>
      <c r="M103" s="109">
        <v>0</v>
      </c>
      <c r="N103" s="109">
        <v>0</v>
      </c>
      <c r="P103" t="s">
        <v>70</v>
      </c>
      <c r="Q103" s="100" t="s">
        <v>71</v>
      </c>
      <c r="R103" s="61">
        <f t="shared" si="38"/>
        <v>0</v>
      </c>
      <c r="S103" s="61">
        <f t="shared" si="39"/>
        <v>0</v>
      </c>
      <c r="T103" s="61">
        <f t="shared" si="40"/>
        <v>0</v>
      </c>
      <c r="U103" s="61">
        <f t="shared" si="41"/>
        <v>0</v>
      </c>
      <c r="V103" s="61">
        <f t="shared" si="42"/>
        <v>0</v>
      </c>
      <c r="X103" s="62"/>
    </row>
    <row r="104" spans="1:24" x14ac:dyDescent="0.25">
      <c r="A104" s="111" t="s">
        <v>72</v>
      </c>
      <c r="B104" s="100"/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60">
        <v>0</v>
      </c>
      <c r="K104" s="109">
        <v>0</v>
      </c>
      <c r="L104" s="109">
        <v>0</v>
      </c>
      <c r="M104" s="109">
        <v>0</v>
      </c>
      <c r="N104" s="109">
        <v>0</v>
      </c>
      <c r="P104" t="s">
        <v>72</v>
      </c>
      <c r="Q104" s="100"/>
      <c r="R104" s="61">
        <f>SUM(C104:E104)</f>
        <v>0</v>
      </c>
      <c r="S104" s="61">
        <f>SUM(F104:H104)</f>
        <v>0</v>
      </c>
      <c r="T104" s="61">
        <f>SUM(I104:K104)</f>
        <v>0</v>
      </c>
      <c r="U104" s="61">
        <f>SUM(L104:N104)</f>
        <v>0</v>
      </c>
      <c r="V104" s="61">
        <f>SUM(C104:N104)</f>
        <v>0</v>
      </c>
      <c r="X104" s="62"/>
    </row>
    <row r="105" spans="1:24" x14ac:dyDescent="0.25">
      <c r="A105" t="s">
        <v>73</v>
      </c>
      <c r="B105" s="100" t="s">
        <v>74</v>
      </c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60">
        <v>0</v>
      </c>
      <c r="K105" s="109">
        <v>0</v>
      </c>
      <c r="L105" s="109">
        <v>0</v>
      </c>
      <c r="M105" s="109">
        <v>0</v>
      </c>
      <c r="N105" s="109">
        <v>0</v>
      </c>
      <c r="P105" t="s">
        <v>73</v>
      </c>
      <c r="Q105" s="100" t="s">
        <v>74</v>
      </c>
      <c r="R105" s="61">
        <f t="shared" si="38"/>
        <v>0</v>
      </c>
      <c r="S105" s="61">
        <f t="shared" si="39"/>
        <v>0</v>
      </c>
      <c r="T105" s="61">
        <f t="shared" si="40"/>
        <v>0</v>
      </c>
      <c r="U105" s="61">
        <f t="shared" si="41"/>
        <v>0</v>
      </c>
      <c r="V105" s="61">
        <f t="shared" si="42"/>
        <v>0</v>
      </c>
      <c r="X105" s="62"/>
    </row>
    <row r="106" spans="1:24" x14ac:dyDescent="0.25">
      <c r="A106" t="s">
        <v>75</v>
      </c>
      <c r="B106" s="100" t="s">
        <v>76</v>
      </c>
      <c r="C106" s="109">
        <v>0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60">
        <v>0</v>
      </c>
      <c r="K106" s="109">
        <v>0</v>
      </c>
      <c r="L106" s="109">
        <v>0</v>
      </c>
      <c r="M106" s="109">
        <v>0</v>
      </c>
      <c r="N106" s="109">
        <v>0</v>
      </c>
      <c r="P106" t="s">
        <v>75</v>
      </c>
      <c r="Q106" s="100" t="s">
        <v>76</v>
      </c>
      <c r="R106" s="61">
        <f t="shared" si="38"/>
        <v>0</v>
      </c>
      <c r="S106" s="61">
        <f t="shared" si="39"/>
        <v>0</v>
      </c>
      <c r="T106" s="61">
        <f t="shared" si="40"/>
        <v>0</v>
      </c>
      <c r="U106" s="61">
        <f t="shared" si="41"/>
        <v>0</v>
      </c>
      <c r="V106" s="61">
        <f t="shared" si="42"/>
        <v>0</v>
      </c>
      <c r="X106" s="62"/>
    </row>
    <row r="107" spans="1:24" x14ac:dyDescent="0.25">
      <c r="A107" t="s">
        <v>77</v>
      </c>
      <c r="B107" s="100" t="s">
        <v>78</v>
      </c>
      <c r="C107" s="104">
        <v>881488</v>
      </c>
      <c r="D107" s="104">
        <v>0</v>
      </c>
      <c r="E107" s="104">
        <v>0</v>
      </c>
      <c r="F107" s="104">
        <v>0</v>
      </c>
      <c r="G107" s="104">
        <v>0</v>
      </c>
      <c r="H107" s="104">
        <v>0</v>
      </c>
      <c r="I107" s="104">
        <v>0</v>
      </c>
      <c r="J107" s="57">
        <v>0</v>
      </c>
      <c r="K107" s="104">
        <v>0</v>
      </c>
      <c r="L107" s="104">
        <v>0</v>
      </c>
      <c r="M107" s="104">
        <v>0</v>
      </c>
      <c r="N107" s="108">
        <v>0</v>
      </c>
      <c r="P107" t="s">
        <v>77</v>
      </c>
      <c r="Q107" s="100" t="s">
        <v>78</v>
      </c>
      <c r="R107" s="61">
        <f t="shared" si="38"/>
        <v>881488</v>
      </c>
      <c r="S107" s="61">
        <f t="shared" si="39"/>
        <v>0</v>
      </c>
      <c r="T107" s="61">
        <f t="shared" si="40"/>
        <v>0</v>
      </c>
      <c r="U107" s="61">
        <f t="shared" si="41"/>
        <v>0</v>
      </c>
      <c r="V107" s="61">
        <f t="shared" si="42"/>
        <v>881488</v>
      </c>
      <c r="X107" s="62"/>
    </row>
    <row r="108" spans="1:24" x14ac:dyDescent="0.25">
      <c r="A108" t="s">
        <v>79</v>
      </c>
      <c r="B108" s="100" t="s">
        <v>80</v>
      </c>
      <c r="C108" s="104">
        <v>169579</v>
      </c>
      <c r="D108" s="104">
        <v>0</v>
      </c>
      <c r="E108" s="104">
        <v>-7.1999999999999995E-2</v>
      </c>
      <c r="F108" s="104">
        <v>0</v>
      </c>
      <c r="G108" s="104">
        <v>0</v>
      </c>
      <c r="H108" s="104">
        <v>0</v>
      </c>
      <c r="I108" s="104">
        <v>0</v>
      </c>
      <c r="J108" s="57">
        <v>0</v>
      </c>
      <c r="K108" s="104">
        <v>0</v>
      </c>
      <c r="L108" s="104">
        <v>0</v>
      </c>
      <c r="M108" s="104">
        <v>0</v>
      </c>
      <c r="N108" s="108">
        <v>0</v>
      </c>
      <c r="P108" t="s">
        <v>79</v>
      </c>
      <c r="Q108" s="100" t="s">
        <v>80</v>
      </c>
      <c r="R108" s="61">
        <f t="shared" si="38"/>
        <v>169578.92800000001</v>
      </c>
      <c r="S108" s="61">
        <f t="shared" si="39"/>
        <v>0</v>
      </c>
      <c r="T108" s="61">
        <f t="shared" si="40"/>
        <v>0</v>
      </c>
      <c r="U108" s="61">
        <f t="shared" si="41"/>
        <v>0</v>
      </c>
      <c r="V108" s="61">
        <f t="shared" si="42"/>
        <v>169578.92800000001</v>
      </c>
      <c r="X108" s="62"/>
    </row>
    <row r="109" spans="1:24" x14ac:dyDescent="0.25">
      <c r="A109" t="s">
        <v>81</v>
      </c>
      <c r="B109" s="100" t="s">
        <v>82</v>
      </c>
      <c r="C109" s="104">
        <v>469644</v>
      </c>
      <c r="D109" s="104">
        <v>0</v>
      </c>
      <c r="E109" s="104">
        <v>0</v>
      </c>
      <c r="F109" s="104">
        <v>0</v>
      </c>
      <c r="G109" s="104">
        <v>0</v>
      </c>
      <c r="H109" s="104">
        <v>0</v>
      </c>
      <c r="I109" s="104">
        <v>0</v>
      </c>
      <c r="J109" s="57">
        <v>0</v>
      </c>
      <c r="K109" s="104">
        <v>0</v>
      </c>
      <c r="L109" s="104">
        <v>0</v>
      </c>
      <c r="M109" s="108">
        <v>0</v>
      </c>
      <c r="N109" s="108">
        <v>0</v>
      </c>
      <c r="P109" t="s">
        <v>81</v>
      </c>
      <c r="Q109" s="100" t="s">
        <v>82</v>
      </c>
      <c r="R109" s="61">
        <f t="shared" si="38"/>
        <v>469644</v>
      </c>
      <c r="S109" s="61">
        <f t="shared" si="39"/>
        <v>0</v>
      </c>
      <c r="T109" s="61">
        <f t="shared" si="40"/>
        <v>0</v>
      </c>
      <c r="U109" s="61">
        <f t="shared" si="41"/>
        <v>0</v>
      </c>
      <c r="V109" s="61">
        <f t="shared" si="42"/>
        <v>469644</v>
      </c>
      <c r="X109" s="62"/>
    </row>
    <row r="110" spans="1:24" x14ac:dyDescent="0.25">
      <c r="A110" t="s">
        <v>83</v>
      </c>
      <c r="B110" s="100" t="s">
        <v>84</v>
      </c>
      <c r="C110" s="113">
        <v>12714</v>
      </c>
      <c r="D110" s="113">
        <v>0</v>
      </c>
      <c r="E110" s="113">
        <v>0</v>
      </c>
      <c r="F110" s="113">
        <v>0</v>
      </c>
      <c r="G110" s="113">
        <v>0</v>
      </c>
      <c r="H110" s="113">
        <v>0</v>
      </c>
      <c r="I110" s="113">
        <v>0</v>
      </c>
      <c r="J110" s="64">
        <v>0</v>
      </c>
      <c r="K110" s="113">
        <v>0</v>
      </c>
      <c r="L110" s="113">
        <v>0</v>
      </c>
      <c r="M110" s="113">
        <v>0</v>
      </c>
      <c r="N110" s="113">
        <v>0</v>
      </c>
      <c r="P110" t="s">
        <v>83</v>
      </c>
      <c r="Q110" s="100" t="s">
        <v>84</v>
      </c>
      <c r="R110" s="65">
        <f>SUM(C110:E110)</f>
        <v>12714</v>
      </c>
      <c r="S110" s="65">
        <f>SUM(F110:H110)</f>
        <v>0</v>
      </c>
      <c r="T110" s="65">
        <f t="shared" si="40"/>
        <v>0</v>
      </c>
      <c r="U110" s="65">
        <f t="shared" si="41"/>
        <v>0</v>
      </c>
      <c r="V110" s="65">
        <f t="shared" si="42"/>
        <v>12714</v>
      </c>
      <c r="X110" s="62"/>
    </row>
    <row r="111" spans="1:24" x14ac:dyDescent="0.25">
      <c r="A111" s="103" t="s">
        <v>85</v>
      </c>
      <c r="C111" s="121">
        <f t="shared" ref="C111:N111" si="43">SUM(C99:C110)</f>
        <v>20637881</v>
      </c>
      <c r="D111" s="121">
        <f>SUM(D99:D110)</f>
        <v>0</v>
      </c>
      <c r="E111" s="121">
        <f t="shared" si="43"/>
        <v>-7.1999999999999995E-2</v>
      </c>
      <c r="F111" s="121">
        <f>SUM(F99:F110)</f>
        <v>0</v>
      </c>
      <c r="G111" s="121">
        <f t="shared" si="43"/>
        <v>0</v>
      </c>
      <c r="H111" s="121">
        <f>SUM(H99:H110)</f>
        <v>0</v>
      </c>
      <c r="I111" s="121">
        <f t="shared" si="43"/>
        <v>0</v>
      </c>
      <c r="J111" s="76">
        <f t="shared" si="43"/>
        <v>0</v>
      </c>
      <c r="K111" s="121">
        <f t="shared" si="43"/>
        <v>0</v>
      </c>
      <c r="L111" s="121">
        <f t="shared" si="43"/>
        <v>0</v>
      </c>
      <c r="M111" s="121">
        <f t="shared" si="43"/>
        <v>0</v>
      </c>
      <c r="N111" s="121">
        <f t="shared" si="43"/>
        <v>0</v>
      </c>
      <c r="P111" s="106" t="s">
        <v>85</v>
      </c>
      <c r="R111" s="61">
        <f t="shared" si="38"/>
        <v>20637880.927999999</v>
      </c>
      <c r="S111" s="61">
        <f t="shared" si="39"/>
        <v>0</v>
      </c>
      <c r="T111" s="61">
        <f t="shared" si="40"/>
        <v>0</v>
      </c>
      <c r="U111" s="61">
        <f t="shared" si="41"/>
        <v>0</v>
      </c>
      <c r="V111" s="61">
        <f t="shared" si="42"/>
        <v>20637880.927999999</v>
      </c>
      <c r="X111" s="62"/>
    </row>
    <row r="112" spans="1:24" ht="15.75" thickBot="1" x14ac:dyDescent="0.3">
      <c r="A112" s="103" t="s">
        <v>86</v>
      </c>
      <c r="C112" s="107">
        <f t="shared" ref="C112:N112" si="44">SUM(C99:C103)+SUM(C108:C110)</f>
        <v>19756393</v>
      </c>
      <c r="D112" s="107">
        <f>SUM(D99:D103)+SUM(D108:D110)</f>
        <v>0</v>
      </c>
      <c r="E112" s="107">
        <f t="shared" si="44"/>
        <v>-7.1999999999999995E-2</v>
      </c>
      <c r="F112" s="107">
        <f>SUM(F99:F103)+SUM(F108:F110)</f>
        <v>0</v>
      </c>
      <c r="G112" s="107">
        <f t="shared" si="44"/>
        <v>0</v>
      </c>
      <c r="H112" s="107">
        <f>SUM(H99:H103)+SUM(H108:H110)</f>
        <v>0</v>
      </c>
      <c r="I112" s="107">
        <f t="shared" si="44"/>
        <v>0</v>
      </c>
      <c r="J112" s="66">
        <f t="shared" si="44"/>
        <v>0</v>
      </c>
      <c r="K112" s="107">
        <f>SUM(K99:K103)+SUM(K108:K110)</f>
        <v>0</v>
      </c>
      <c r="L112" s="107">
        <f t="shared" si="44"/>
        <v>0</v>
      </c>
      <c r="M112" s="107">
        <f t="shared" si="44"/>
        <v>0</v>
      </c>
      <c r="N112" s="107">
        <f t="shared" si="44"/>
        <v>0</v>
      </c>
      <c r="P112" s="106" t="s">
        <v>86</v>
      </c>
      <c r="R112" s="67">
        <f t="shared" si="38"/>
        <v>19756392.927999999</v>
      </c>
      <c r="S112" s="67">
        <f t="shared" si="39"/>
        <v>0</v>
      </c>
      <c r="T112" s="67">
        <f t="shared" si="40"/>
        <v>0</v>
      </c>
      <c r="U112" s="67">
        <f t="shared" si="41"/>
        <v>0</v>
      </c>
      <c r="V112" s="67">
        <f t="shared" si="42"/>
        <v>19756392.927999999</v>
      </c>
      <c r="X112" s="62"/>
    </row>
    <row r="113" spans="1:25" ht="15.75" thickTop="1" x14ac:dyDescent="0.25">
      <c r="A113" s="106"/>
      <c r="C113" s="104"/>
      <c r="D113" s="104"/>
      <c r="E113" s="104"/>
      <c r="F113" s="104"/>
      <c r="G113" s="104"/>
      <c r="H113" s="104"/>
      <c r="I113" s="104"/>
      <c r="K113" s="104"/>
      <c r="L113" s="108"/>
      <c r="M113" s="108"/>
      <c r="N113" s="108"/>
      <c r="P113" s="106"/>
      <c r="R113" s="61"/>
      <c r="S113" s="61"/>
      <c r="T113" s="61"/>
      <c r="U113" s="61"/>
      <c r="V113" s="61"/>
      <c r="X113" s="62"/>
    </row>
    <row r="114" spans="1:25" x14ac:dyDescent="0.25">
      <c r="A114" t="s">
        <v>89</v>
      </c>
      <c r="B114" t="s">
        <v>90</v>
      </c>
      <c r="C114" s="104">
        <v>-386925</v>
      </c>
      <c r="D114" s="104">
        <v>0</v>
      </c>
      <c r="E114" s="104">
        <v>0</v>
      </c>
      <c r="F114" s="104">
        <v>0</v>
      </c>
      <c r="G114" s="104">
        <v>0</v>
      </c>
      <c r="H114" s="104">
        <v>0</v>
      </c>
      <c r="I114" s="104">
        <v>0</v>
      </c>
      <c r="J114" s="57">
        <v>0</v>
      </c>
      <c r="K114" s="104">
        <v>0</v>
      </c>
      <c r="L114" s="108">
        <v>0</v>
      </c>
      <c r="M114" s="108">
        <v>0</v>
      </c>
      <c r="N114" s="108">
        <v>0</v>
      </c>
      <c r="P114" t="s">
        <v>91</v>
      </c>
      <c r="Q114" t="s">
        <v>90</v>
      </c>
      <c r="R114" s="61">
        <f t="shared" si="38"/>
        <v>-386925</v>
      </c>
      <c r="S114" s="61">
        <f t="shared" si="39"/>
        <v>0</v>
      </c>
      <c r="T114" s="61">
        <f t="shared" si="40"/>
        <v>0</v>
      </c>
      <c r="U114" s="61">
        <f t="shared" si="41"/>
        <v>0</v>
      </c>
      <c r="V114" s="61">
        <f t="shared" si="42"/>
        <v>-386925</v>
      </c>
      <c r="X114" s="62"/>
    </row>
    <row r="115" spans="1:25" x14ac:dyDescent="0.25">
      <c r="A115" s="106"/>
      <c r="B115" t="s">
        <v>92</v>
      </c>
      <c r="C115" s="104">
        <v>-67353</v>
      </c>
      <c r="D115" s="104">
        <v>0</v>
      </c>
      <c r="E115" s="104">
        <v>0</v>
      </c>
      <c r="F115" s="104">
        <v>0</v>
      </c>
      <c r="G115" s="104">
        <v>0</v>
      </c>
      <c r="H115" s="104">
        <v>0</v>
      </c>
      <c r="I115" s="104">
        <v>0</v>
      </c>
      <c r="J115" s="57">
        <v>0</v>
      </c>
      <c r="K115" s="104">
        <v>0</v>
      </c>
      <c r="L115" s="108">
        <v>0</v>
      </c>
      <c r="M115" s="108">
        <v>0</v>
      </c>
      <c r="N115" s="108">
        <v>0</v>
      </c>
      <c r="P115" s="106" t="s">
        <v>93</v>
      </c>
      <c r="Q115" t="s">
        <v>92</v>
      </c>
      <c r="R115" s="61">
        <f t="shared" si="38"/>
        <v>-67353</v>
      </c>
      <c r="S115" s="61">
        <f t="shared" si="39"/>
        <v>0</v>
      </c>
      <c r="T115" s="61">
        <f t="shared" si="40"/>
        <v>0</v>
      </c>
      <c r="U115" s="61">
        <f t="shared" si="41"/>
        <v>0</v>
      </c>
      <c r="V115" s="61">
        <f t="shared" si="42"/>
        <v>-67353</v>
      </c>
      <c r="X115" s="62"/>
    </row>
    <row r="116" spans="1:25" x14ac:dyDescent="0.25">
      <c r="B116" t="s">
        <v>94</v>
      </c>
      <c r="C116" s="104">
        <v>-48972</v>
      </c>
      <c r="D116" s="104">
        <v>0</v>
      </c>
      <c r="E116" s="104">
        <v>0</v>
      </c>
      <c r="F116" s="104">
        <v>0</v>
      </c>
      <c r="G116" s="104">
        <v>0</v>
      </c>
      <c r="H116" s="104">
        <v>0</v>
      </c>
      <c r="I116" s="104">
        <v>0</v>
      </c>
      <c r="J116" s="57">
        <v>0</v>
      </c>
      <c r="K116" s="104">
        <v>0</v>
      </c>
      <c r="L116" s="108">
        <v>0</v>
      </c>
      <c r="M116" s="108">
        <v>0</v>
      </c>
      <c r="N116" s="108">
        <v>0</v>
      </c>
      <c r="Q116" t="s">
        <v>94</v>
      </c>
      <c r="R116" s="61">
        <f t="shared" si="38"/>
        <v>-48972</v>
      </c>
      <c r="S116" s="61">
        <f t="shared" si="39"/>
        <v>0</v>
      </c>
      <c r="T116" s="61">
        <f t="shared" si="40"/>
        <v>0</v>
      </c>
      <c r="U116" s="61">
        <f t="shared" si="41"/>
        <v>0</v>
      </c>
      <c r="V116" s="61">
        <f t="shared" si="42"/>
        <v>-48972</v>
      </c>
      <c r="X116" s="62"/>
    </row>
    <row r="117" spans="1:25" x14ac:dyDescent="0.25">
      <c r="C117" s="104"/>
      <c r="D117" s="104"/>
      <c r="E117" s="104"/>
      <c r="F117" s="104"/>
      <c r="G117" s="104"/>
      <c r="H117" s="104"/>
      <c r="I117" s="104"/>
      <c r="K117" s="104"/>
      <c r="L117" s="108"/>
      <c r="M117" s="108"/>
      <c r="N117" s="108"/>
      <c r="R117" s="61"/>
      <c r="S117" s="61"/>
      <c r="T117" s="61"/>
      <c r="U117" s="61"/>
      <c r="V117" s="61"/>
      <c r="X117" s="62"/>
    </row>
    <row r="118" spans="1:25" x14ac:dyDescent="0.25">
      <c r="C118" s="104"/>
      <c r="D118" s="104"/>
      <c r="E118" s="104"/>
      <c r="F118" s="104"/>
      <c r="G118" s="104"/>
      <c r="H118" s="104"/>
      <c r="I118" s="104"/>
      <c r="K118" s="104"/>
      <c r="L118" s="108"/>
      <c r="M118" s="108"/>
      <c r="N118" s="108"/>
      <c r="R118" s="61"/>
      <c r="S118" s="61"/>
      <c r="T118" s="61"/>
      <c r="U118" s="61"/>
      <c r="V118" s="61"/>
      <c r="X118" s="62"/>
    </row>
    <row r="119" spans="1:25" x14ac:dyDescent="0.25">
      <c r="C119" s="104"/>
      <c r="D119" s="104"/>
      <c r="E119" s="104"/>
      <c r="F119" s="104"/>
      <c r="G119" s="104"/>
      <c r="H119" s="104"/>
      <c r="I119" s="104"/>
      <c r="K119" s="104"/>
      <c r="L119" s="108"/>
      <c r="M119" s="108"/>
      <c r="N119" s="108"/>
      <c r="R119" s="61"/>
      <c r="S119" s="61"/>
      <c r="T119" s="61"/>
      <c r="U119" s="61"/>
      <c r="V119" s="61"/>
      <c r="X119" s="62"/>
    </row>
    <row r="120" spans="1:25" x14ac:dyDescent="0.25">
      <c r="C120" s="104"/>
      <c r="D120" s="104"/>
      <c r="E120" s="104"/>
      <c r="F120" s="104"/>
      <c r="G120" s="104"/>
      <c r="H120" s="104"/>
      <c r="I120" s="104"/>
      <c r="K120" s="104"/>
      <c r="L120" s="108"/>
      <c r="M120" s="108"/>
      <c r="N120" s="108"/>
    </row>
    <row r="121" spans="1:25" x14ac:dyDescent="0.25">
      <c r="A121" s="98" t="s">
        <v>101</v>
      </c>
      <c r="C121" s="104"/>
      <c r="D121" s="104"/>
      <c r="E121" s="104"/>
      <c r="F121" s="104"/>
      <c r="G121" s="104"/>
      <c r="H121" s="104"/>
      <c r="I121" s="104"/>
      <c r="K121" s="104"/>
      <c r="L121" s="108"/>
      <c r="M121" s="104"/>
      <c r="N121" s="104"/>
      <c r="P121" s="98" t="s">
        <v>101</v>
      </c>
    </row>
    <row r="122" spans="1:25" x14ac:dyDescent="0.25">
      <c r="A122" t="s">
        <v>62</v>
      </c>
      <c r="B122" s="100" t="s">
        <v>63</v>
      </c>
      <c r="C122" s="114">
        <v>1144062.7200000002</v>
      </c>
      <c r="D122" s="114">
        <v>0</v>
      </c>
      <c r="E122" s="114">
        <v>0</v>
      </c>
      <c r="F122" s="122">
        <v>0</v>
      </c>
      <c r="G122" s="114">
        <v>0</v>
      </c>
      <c r="H122" s="114">
        <v>0</v>
      </c>
      <c r="I122" s="114">
        <v>0</v>
      </c>
      <c r="J122" s="69">
        <v>0</v>
      </c>
      <c r="K122" s="114">
        <v>0</v>
      </c>
      <c r="L122" s="114">
        <v>0</v>
      </c>
      <c r="M122" s="114">
        <v>0</v>
      </c>
      <c r="N122" s="114">
        <v>0</v>
      </c>
      <c r="P122" t="s">
        <v>62</v>
      </c>
      <c r="Q122" s="100" t="s">
        <v>63</v>
      </c>
      <c r="R122" s="70">
        <f t="shared" ref="R122:R139" si="45">SUM(C122:E122)</f>
        <v>1144062.7200000002</v>
      </c>
      <c r="S122" s="70">
        <f t="shared" ref="S122:S139" si="46">SUM(F122:H122)</f>
        <v>0</v>
      </c>
      <c r="T122" s="70">
        <f t="shared" ref="T122:T139" si="47">SUM(I122:K122)</f>
        <v>0</v>
      </c>
      <c r="U122" s="70">
        <f t="shared" ref="U122:U139" si="48">SUM(L122:N122)</f>
        <v>0</v>
      </c>
      <c r="V122" s="70">
        <f t="shared" ref="V122:V139" si="49">SUM(C122:N122)</f>
        <v>1144062.7200000002</v>
      </c>
      <c r="X122" s="62"/>
      <c r="Y122" s="62"/>
    </row>
    <row r="123" spans="1:25" x14ac:dyDescent="0.25">
      <c r="A123" t="s">
        <v>64</v>
      </c>
      <c r="B123" s="100" t="s">
        <v>65</v>
      </c>
      <c r="C123" s="114">
        <v>528759.64999999991</v>
      </c>
      <c r="D123" s="114">
        <v>0</v>
      </c>
      <c r="E123" s="114">
        <v>0</v>
      </c>
      <c r="F123" s="122">
        <v>0</v>
      </c>
      <c r="G123" s="114">
        <v>0</v>
      </c>
      <c r="H123" s="114">
        <v>0</v>
      </c>
      <c r="I123" s="114">
        <v>0</v>
      </c>
      <c r="J123" s="69">
        <v>0</v>
      </c>
      <c r="K123" s="114">
        <v>0</v>
      </c>
      <c r="L123" s="114">
        <v>0</v>
      </c>
      <c r="M123" s="114">
        <v>0</v>
      </c>
      <c r="N123" s="114">
        <v>0</v>
      </c>
      <c r="P123" t="s">
        <v>64</v>
      </c>
      <c r="Q123" s="100" t="s">
        <v>65</v>
      </c>
      <c r="R123" s="70">
        <f t="shared" si="45"/>
        <v>528759.64999999991</v>
      </c>
      <c r="S123" s="70">
        <f t="shared" si="46"/>
        <v>0</v>
      </c>
      <c r="T123" s="70">
        <f t="shared" si="47"/>
        <v>0</v>
      </c>
      <c r="U123" s="70">
        <f t="shared" si="48"/>
        <v>0</v>
      </c>
      <c r="V123" s="70">
        <f t="shared" si="49"/>
        <v>528759.64999999991</v>
      </c>
      <c r="X123" s="62"/>
      <c r="Y123" s="62"/>
    </row>
    <row r="124" spans="1:25" x14ac:dyDescent="0.25">
      <c r="A124" t="s">
        <v>66</v>
      </c>
      <c r="B124" s="100" t="s">
        <v>67</v>
      </c>
      <c r="C124" s="114">
        <v>425100.29000000004</v>
      </c>
      <c r="D124" s="114">
        <v>0</v>
      </c>
      <c r="E124" s="114">
        <v>0</v>
      </c>
      <c r="F124" s="122">
        <v>0</v>
      </c>
      <c r="G124" s="114">
        <v>0</v>
      </c>
      <c r="H124" s="114">
        <v>0</v>
      </c>
      <c r="I124" s="114">
        <v>0</v>
      </c>
      <c r="J124" s="69">
        <v>0</v>
      </c>
      <c r="K124" s="114">
        <v>0</v>
      </c>
      <c r="L124" s="114">
        <v>0</v>
      </c>
      <c r="M124" s="114">
        <v>0</v>
      </c>
      <c r="N124" s="114">
        <v>0</v>
      </c>
      <c r="P124" t="s">
        <v>66</v>
      </c>
      <c r="Q124" s="100" t="s">
        <v>67</v>
      </c>
      <c r="R124" s="70">
        <f t="shared" si="45"/>
        <v>425100.29000000004</v>
      </c>
      <c r="S124" s="70">
        <f t="shared" si="46"/>
        <v>0</v>
      </c>
      <c r="T124" s="70">
        <f t="shared" si="47"/>
        <v>0</v>
      </c>
      <c r="U124" s="70">
        <f t="shared" si="48"/>
        <v>0</v>
      </c>
      <c r="V124" s="70">
        <f t="shared" si="49"/>
        <v>425100.29000000004</v>
      </c>
      <c r="X124" s="62"/>
      <c r="Y124" s="62"/>
    </row>
    <row r="125" spans="1:25" x14ac:dyDescent="0.25">
      <c r="A125" t="s">
        <v>68</v>
      </c>
      <c r="B125" s="100" t="s">
        <v>69</v>
      </c>
      <c r="C125" s="116">
        <v>0</v>
      </c>
      <c r="D125" s="116">
        <v>0</v>
      </c>
      <c r="E125" s="116">
        <v>0</v>
      </c>
      <c r="F125" s="123">
        <v>0</v>
      </c>
      <c r="G125" s="116">
        <v>0</v>
      </c>
      <c r="H125" s="116">
        <v>0</v>
      </c>
      <c r="I125" s="116">
        <v>0</v>
      </c>
      <c r="J125" s="71">
        <v>0</v>
      </c>
      <c r="K125" s="116">
        <v>0</v>
      </c>
      <c r="L125" s="116">
        <v>0</v>
      </c>
      <c r="M125" s="116">
        <v>0</v>
      </c>
      <c r="N125" s="116">
        <v>0</v>
      </c>
      <c r="P125" t="s">
        <v>68</v>
      </c>
      <c r="Q125" s="100" t="s">
        <v>69</v>
      </c>
      <c r="R125" s="70">
        <f t="shared" si="45"/>
        <v>0</v>
      </c>
      <c r="S125" s="70">
        <f t="shared" si="46"/>
        <v>0</v>
      </c>
      <c r="T125" s="70">
        <f t="shared" si="47"/>
        <v>0</v>
      </c>
      <c r="U125" s="70">
        <f t="shared" si="48"/>
        <v>0</v>
      </c>
      <c r="V125" s="70">
        <f t="shared" si="49"/>
        <v>0</v>
      </c>
      <c r="X125" s="62"/>
    </row>
    <row r="126" spans="1:25" x14ac:dyDescent="0.25">
      <c r="A126" t="s">
        <v>70</v>
      </c>
      <c r="B126" s="100" t="s">
        <v>71</v>
      </c>
      <c r="C126" s="116">
        <v>0</v>
      </c>
      <c r="D126" s="116">
        <v>0</v>
      </c>
      <c r="E126" s="116">
        <v>0</v>
      </c>
      <c r="F126" s="123">
        <v>0</v>
      </c>
      <c r="G126" s="116">
        <v>0</v>
      </c>
      <c r="H126" s="116">
        <v>0</v>
      </c>
      <c r="I126" s="116">
        <v>0</v>
      </c>
      <c r="J126" s="71">
        <v>0</v>
      </c>
      <c r="K126" s="116">
        <v>0</v>
      </c>
      <c r="L126" s="116">
        <v>0</v>
      </c>
      <c r="M126" s="116">
        <v>0</v>
      </c>
      <c r="N126" s="116">
        <v>0</v>
      </c>
      <c r="P126" t="s">
        <v>70</v>
      </c>
      <c r="Q126" s="100" t="s">
        <v>71</v>
      </c>
      <c r="R126" s="70">
        <f t="shared" si="45"/>
        <v>0</v>
      </c>
      <c r="S126" s="70">
        <f t="shared" si="46"/>
        <v>0</v>
      </c>
      <c r="T126" s="70">
        <f t="shared" si="47"/>
        <v>0</v>
      </c>
      <c r="U126" s="70">
        <f t="shared" si="48"/>
        <v>0</v>
      </c>
      <c r="V126" s="70">
        <f t="shared" si="49"/>
        <v>0</v>
      </c>
      <c r="X126" s="62"/>
    </row>
    <row r="127" spans="1:25" x14ac:dyDescent="0.25">
      <c r="A127" s="111" t="s">
        <v>88</v>
      </c>
      <c r="B127" s="100"/>
      <c r="C127" s="116">
        <v>0</v>
      </c>
      <c r="D127" s="116">
        <v>0</v>
      </c>
      <c r="E127" s="116">
        <v>0</v>
      </c>
      <c r="F127" s="123">
        <v>0</v>
      </c>
      <c r="G127" s="116">
        <v>0</v>
      </c>
      <c r="H127" s="116">
        <v>0</v>
      </c>
      <c r="I127" s="116">
        <v>0</v>
      </c>
      <c r="J127" s="71">
        <v>0</v>
      </c>
      <c r="K127" s="116">
        <v>0</v>
      </c>
      <c r="L127" s="116">
        <v>0</v>
      </c>
      <c r="M127" s="116">
        <v>0</v>
      </c>
      <c r="N127" s="116">
        <v>0</v>
      </c>
      <c r="P127" t="s">
        <v>72</v>
      </c>
      <c r="Q127" s="100"/>
      <c r="R127" s="70">
        <f>SUM(C127:E127)</f>
        <v>0</v>
      </c>
      <c r="S127" s="70">
        <f>SUM(F127:H127)</f>
        <v>0</v>
      </c>
      <c r="T127" s="70">
        <f>SUM(I127:K127)</f>
        <v>0</v>
      </c>
      <c r="U127" s="70">
        <f>SUM(L127:N127)</f>
        <v>0</v>
      </c>
      <c r="V127" s="70">
        <f>SUM(C127:N127)</f>
        <v>0</v>
      </c>
      <c r="X127" s="62"/>
    </row>
    <row r="128" spans="1:25" x14ac:dyDescent="0.25">
      <c r="A128" t="s">
        <v>73</v>
      </c>
      <c r="B128" s="100" t="s">
        <v>74</v>
      </c>
      <c r="C128" s="116">
        <v>0</v>
      </c>
      <c r="D128" s="116">
        <v>0</v>
      </c>
      <c r="E128" s="116">
        <v>0</v>
      </c>
      <c r="F128" s="123">
        <v>0</v>
      </c>
      <c r="G128" s="116">
        <v>0</v>
      </c>
      <c r="H128" s="116">
        <v>0</v>
      </c>
      <c r="I128" s="116">
        <v>0</v>
      </c>
      <c r="J128" s="71">
        <v>0</v>
      </c>
      <c r="K128" s="116">
        <v>0</v>
      </c>
      <c r="L128" s="116">
        <v>0</v>
      </c>
      <c r="M128" s="116">
        <v>0</v>
      </c>
      <c r="N128" s="116">
        <v>0</v>
      </c>
      <c r="P128" t="s">
        <v>73</v>
      </c>
      <c r="Q128" s="100" t="s">
        <v>74</v>
      </c>
      <c r="R128" s="70">
        <f t="shared" si="45"/>
        <v>0</v>
      </c>
      <c r="S128" s="70">
        <f t="shared" si="46"/>
        <v>0</v>
      </c>
      <c r="T128" s="70">
        <f t="shared" si="47"/>
        <v>0</v>
      </c>
      <c r="U128" s="70">
        <f t="shared" si="48"/>
        <v>0</v>
      </c>
      <c r="V128" s="70">
        <f t="shared" si="49"/>
        <v>0</v>
      </c>
      <c r="X128" s="62"/>
    </row>
    <row r="129" spans="1:25" x14ac:dyDescent="0.25">
      <c r="A129" t="s">
        <v>75</v>
      </c>
      <c r="B129" s="100" t="s">
        <v>76</v>
      </c>
      <c r="C129" s="116">
        <v>0</v>
      </c>
      <c r="D129" s="116">
        <v>0</v>
      </c>
      <c r="E129" s="116">
        <v>0</v>
      </c>
      <c r="F129" s="123">
        <v>0</v>
      </c>
      <c r="G129" s="116">
        <v>0</v>
      </c>
      <c r="H129" s="116">
        <v>0</v>
      </c>
      <c r="I129" s="116">
        <v>0</v>
      </c>
      <c r="J129" s="71">
        <v>0</v>
      </c>
      <c r="K129" s="116">
        <v>0</v>
      </c>
      <c r="L129" s="116">
        <v>0</v>
      </c>
      <c r="M129" s="116">
        <v>0</v>
      </c>
      <c r="N129" s="116">
        <v>0</v>
      </c>
      <c r="P129" t="s">
        <v>75</v>
      </c>
      <c r="Q129" s="100" t="s">
        <v>76</v>
      </c>
      <c r="R129" s="70">
        <f t="shared" si="45"/>
        <v>0</v>
      </c>
      <c r="S129" s="70">
        <f t="shared" si="46"/>
        <v>0</v>
      </c>
      <c r="T129" s="70">
        <f t="shared" si="47"/>
        <v>0</v>
      </c>
      <c r="U129" s="70">
        <f t="shared" si="48"/>
        <v>0</v>
      </c>
      <c r="V129" s="70">
        <f t="shared" si="49"/>
        <v>0</v>
      </c>
      <c r="X129" s="62"/>
      <c r="Y129" s="62"/>
    </row>
    <row r="130" spans="1:25" x14ac:dyDescent="0.25">
      <c r="A130" t="s">
        <v>77</v>
      </c>
      <c r="B130" s="100" t="s">
        <v>78</v>
      </c>
      <c r="C130" s="114">
        <v>43068.289999999994</v>
      </c>
      <c r="D130" s="114">
        <v>0</v>
      </c>
      <c r="E130" s="114">
        <v>0</v>
      </c>
      <c r="F130" s="122">
        <v>0</v>
      </c>
      <c r="G130" s="114">
        <v>0</v>
      </c>
      <c r="H130" s="114">
        <v>0</v>
      </c>
      <c r="I130" s="114">
        <v>0</v>
      </c>
      <c r="J130" s="69">
        <v>0</v>
      </c>
      <c r="K130" s="114">
        <v>0</v>
      </c>
      <c r="L130" s="114">
        <v>0</v>
      </c>
      <c r="M130" s="114">
        <v>0</v>
      </c>
      <c r="N130" s="114">
        <v>0</v>
      </c>
      <c r="P130" t="s">
        <v>77</v>
      </c>
      <c r="Q130" s="100" t="s">
        <v>78</v>
      </c>
      <c r="R130" s="70">
        <f t="shared" si="45"/>
        <v>43068.289999999994</v>
      </c>
      <c r="S130" s="70">
        <f t="shared" si="46"/>
        <v>0</v>
      </c>
      <c r="T130" s="70">
        <f t="shared" si="47"/>
        <v>0</v>
      </c>
      <c r="U130" s="70">
        <f t="shared" si="48"/>
        <v>0</v>
      </c>
      <c r="V130" s="70">
        <f t="shared" si="49"/>
        <v>43068.289999999994</v>
      </c>
      <c r="X130" s="62"/>
      <c r="Y130" s="62"/>
    </row>
    <row r="131" spans="1:25" x14ac:dyDescent="0.25">
      <c r="A131" t="s">
        <v>79</v>
      </c>
      <c r="B131" s="100" t="s">
        <v>80</v>
      </c>
      <c r="C131" s="114">
        <v>23752.509999999995</v>
      </c>
      <c r="D131" s="114">
        <v>0</v>
      </c>
      <c r="E131" s="114">
        <v>0</v>
      </c>
      <c r="F131" s="122">
        <v>0</v>
      </c>
      <c r="G131" s="114">
        <v>0</v>
      </c>
      <c r="H131" s="114">
        <v>0</v>
      </c>
      <c r="I131" s="114">
        <v>0</v>
      </c>
      <c r="J131" s="69">
        <v>0</v>
      </c>
      <c r="K131" s="122">
        <v>0</v>
      </c>
      <c r="L131" s="122">
        <v>0</v>
      </c>
      <c r="M131" s="122">
        <v>0</v>
      </c>
      <c r="N131" s="114">
        <v>0</v>
      </c>
      <c r="P131" t="s">
        <v>79</v>
      </c>
      <c r="Q131" s="100" t="s">
        <v>80</v>
      </c>
      <c r="R131" s="70">
        <f t="shared" si="45"/>
        <v>23752.509999999995</v>
      </c>
      <c r="S131" s="70">
        <f t="shared" si="46"/>
        <v>0</v>
      </c>
      <c r="T131" s="70">
        <f t="shared" si="47"/>
        <v>0</v>
      </c>
      <c r="U131" s="70">
        <f t="shared" si="48"/>
        <v>0</v>
      </c>
      <c r="V131" s="70">
        <f t="shared" si="49"/>
        <v>23752.509999999995</v>
      </c>
      <c r="X131" s="62"/>
      <c r="Y131" s="62"/>
    </row>
    <row r="132" spans="1:25" x14ac:dyDescent="0.25">
      <c r="A132" t="s">
        <v>81</v>
      </c>
      <c r="B132" s="100" t="s">
        <v>82</v>
      </c>
      <c r="C132" s="114">
        <v>50918.499999999985</v>
      </c>
      <c r="D132" s="114">
        <v>0</v>
      </c>
      <c r="E132" s="114">
        <v>0</v>
      </c>
      <c r="F132" s="122">
        <v>0</v>
      </c>
      <c r="G132" s="114">
        <v>0</v>
      </c>
      <c r="H132" s="114">
        <v>0</v>
      </c>
      <c r="I132" s="114">
        <v>0</v>
      </c>
      <c r="J132" s="69">
        <v>0</v>
      </c>
      <c r="K132" s="114">
        <v>0</v>
      </c>
      <c r="L132" s="114">
        <v>0</v>
      </c>
      <c r="M132" s="114">
        <v>0</v>
      </c>
      <c r="N132" s="114">
        <v>0</v>
      </c>
      <c r="P132" t="s">
        <v>81</v>
      </c>
      <c r="Q132" s="100" t="s">
        <v>82</v>
      </c>
      <c r="R132" s="70">
        <f t="shared" si="45"/>
        <v>50918.499999999985</v>
      </c>
      <c r="S132" s="70">
        <f t="shared" si="46"/>
        <v>0</v>
      </c>
      <c r="T132" s="70">
        <f t="shared" si="47"/>
        <v>0</v>
      </c>
      <c r="U132" s="70">
        <f t="shared" si="48"/>
        <v>0</v>
      </c>
      <c r="V132" s="70">
        <f t="shared" si="49"/>
        <v>50918.499999999985</v>
      </c>
      <c r="X132" s="62"/>
      <c r="Y132" s="62"/>
    </row>
    <row r="133" spans="1:25" x14ac:dyDescent="0.25">
      <c r="A133" t="s">
        <v>83</v>
      </c>
      <c r="B133" s="100" t="s">
        <v>84</v>
      </c>
      <c r="C133" s="117">
        <v>2480.6499999999996</v>
      </c>
      <c r="D133" s="117">
        <v>0</v>
      </c>
      <c r="E133" s="117">
        <v>0</v>
      </c>
      <c r="F133" s="124">
        <v>0</v>
      </c>
      <c r="G133" s="117">
        <v>0</v>
      </c>
      <c r="H133" s="117">
        <v>0</v>
      </c>
      <c r="I133" s="117">
        <v>0</v>
      </c>
      <c r="J133" s="72">
        <v>0</v>
      </c>
      <c r="K133" s="117">
        <v>0</v>
      </c>
      <c r="L133" s="117">
        <v>0</v>
      </c>
      <c r="M133" s="117">
        <v>0</v>
      </c>
      <c r="N133" s="117">
        <v>0</v>
      </c>
      <c r="P133" t="s">
        <v>83</v>
      </c>
      <c r="Q133" s="100" t="s">
        <v>84</v>
      </c>
      <c r="R133" s="73">
        <f t="shared" si="45"/>
        <v>2480.6499999999996</v>
      </c>
      <c r="S133" s="73">
        <f t="shared" si="46"/>
        <v>0</v>
      </c>
      <c r="T133" s="73">
        <f t="shared" si="47"/>
        <v>0</v>
      </c>
      <c r="U133" s="73">
        <f t="shared" si="48"/>
        <v>0</v>
      </c>
      <c r="V133" s="73">
        <f t="shared" si="49"/>
        <v>2480.6499999999996</v>
      </c>
      <c r="X133" s="62"/>
    </row>
    <row r="134" spans="1:25" x14ac:dyDescent="0.25">
      <c r="A134" s="103" t="s">
        <v>85</v>
      </c>
      <c r="C134" s="114">
        <f t="shared" ref="C134:N134" si="50">SUM(C122:C133)</f>
        <v>2218142.61</v>
      </c>
      <c r="D134" s="114">
        <f>SUM(D122:D133)</f>
        <v>0</v>
      </c>
      <c r="E134" s="114">
        <f t="shared" si="50"/>
        <v>0</v>
      </c>
      <c r="F134" s="114">
        <f t="shared" si="50"/>
        <v>0</v>
      </c>
      <c r="G134" s="114">
        <f t="shared" si="50"/>
        <v>0</v>
      </c>
      <c r="H134" s="114">
        <f>SUM(H122:H133)</f>
        <v>0</v>
      </c>
      <c r="I134" s="114">
        <f t="shared" si="50"/>
        <v>0</v>
      </c>
      <c r="J134" s="69">
        <f t="shared" si="50"/>
        <v>0</v>
      </c>
      <c r="K134" s="114">
        <f t="shared" si="50"/>
        <v>0</v>
      </c>
      <c r="L134" s="115">
        <f t="shared" si="50"/>
        <v>0</v>
      </c>
      <c r="M134" s="114">
        <f t="shared" si="50"/>
        <v>0</v>
      </c>
      <c r="N134" s="114">
        <f t="shared" si="50"/>
        <v>0</v>
      </c>
      <c r="P134" s="106" t="s">
        <v>85</v>
      </c>
      <c r="R134" s="70">
        <f t="shared" si="45"/>
        <v>2218142.61</v>
      </c>
      <c r="S134" s="70">
        <f t="shared" si="46"/>
        <v>0</v>
      </c>
      <c r="T134" s="70">
        <f t="shared" si="47"/>
        <v>0</v>
      </c>
      <c r="U134" s="70">
        <f t="shared" si="48"/>
        <v>0</v>
      </c>
      <c r="V134" s="70">
        <f t="shared" si="49"/>
        <v>2218142.61</v>
      </c>
      <c r="X134" s="62"/>
      <c r="Y134" s="62"/>
    </row>
    <row r="135" spans="1:25" ht="15.75" thickBot="1" x14ac:dyDescent="0.3">
      <c r="A135" s="103" t="s">
        <v>86</v>
      </c>
      <c r="C135" s="118">
        <f t="shared" ref="C135:N135" si="51">SUM(C122:C126)+SUM(C131:C133)</f>
        <v>2175074.3200000003</v>
      </c>
      <c r="D135" s="118">
        <f>SUM(D122:D126)+SUM(D131:D133)</f>
        <v>0</v>
      </c>
      <c r="E135" s="118">
        <f t="shared" si="51"/>
        <v>0</v>
      </c>
      <c r="F135" s="118">
        <f t="shared" si="51"/>
        <v>0</v>
      </c>
      <c r="G135" s="118">
        <f t="shared" si="51"/>
        <v>0</v>
      </c>
      <c r="H135" s="118">
        <f>SUM(H122:H126)+SUM(H131:H133)</f>
        <v>0</v>
      </c>
      <c r="I135" s="118">
        <f t="shared" si="51"/>
        <v>0</v>
      </c>
      <c r="J135" s="74">
        <f t="shared" si="51"/>
        <v>0</v>
      </c>
      <c r="K135" s="118">
        <f>SUM(K122:K126)+SUM(K131:K133)</f>
        <v>0</v>
      </c>
      <c r="L135" s="118">
        <f t="shared" si="51"/>
        <v>0</v>
      </c>
      <c r="M135" s="118">
        <f t="shared" si="51"/>
        <v>0</v>
      </c>
      <c r="N135" s="118">
        <f t="shared" si="51"/>
        <v>0</v>
      </c>
      <c r="P135" s="106" t="s">
        <v>86</v>
      </c>
      <c r="R135" s="75">
        <f t="shared" si="45"/>
        <v>2175074.3200000003</v>
      </c>
      <c r="S135" s="75">
        <f t="shared" si="46"/>
        <v>0</v>
      </c>
      <c r="T135" s="75">
        <f t="shared" si="47"/>
        <v>0</v>
      </c>
      <c r="U135" s="75">
        <f t="shared" si="48"/>
        <v>0</v>
      </c>
      <c r="V135" s="75">
        <f t="shared" si="49"/>
        <v>2175074.3200000003</v>
      </c>
      <c r="X135" s="62"/>
      <c r="Y135" s="62"/>
    </row>
    <row r="136" spans="1:25" ht="15.75" thickTop="1" x14ac:dyDescent="0.25">
      <c r="A136" s="106"/>
      <c r="C136" s="114"/>
      <c r="D136" s="114"/>
      <c r="E136" s="114"/>
      <c r="F136" s="114"/>
      <c r="G136" s="114"/>
      <c r="H136" s="114"/>
      <c r="I136" s="114"/>
      <c r="J136" s="69"/>
      <c r="K136" s="114"/>
      <c r="L136" s="115"/>
      <c r="M136" s="114"/>
      <c r="N136" s="114"/>
      <c r="P136" s="106"/>
      <c r="R136" s="70"/>
      <c r="S136" s="70"/>
      <c r="T136" s="70"/>
      <c r="U136" s="70"/>
      <c r="V136" s="70"/>
      <c r="X136" s="62"/>
      <c r="Y136" s="62"/>
    </row>
    <row r="137" spans="1:25" x14ac:dyDescent="0.25">
      <c r="A137" t="s">
        <v>89</v>
      </c>
      <c r="B137" t="s">
        <v>90</v>
      </c>
      <c r="C137" s="114">
        <v>-41831</v>
      </c>
      <c r="D137" s="114">
        <v>0</v>
      </c>
      <c r="E137" s="114">
        <v>0</v>
      </c>
      <c r="F137" s="114">
        <v>0</v>
      </c>
      <c r="G137" s="114">
        <v>0</v>
      </c>
      <c r="H137" s="114">
        <v>0</v>
      </c>
      <c r="I137" s="114">
        <v>0</v>
      </c>
      <c r="J137" s="69">
        <v>0</v>
      </c>
      <c r="K137" s="114">
        <v>0</v>
      </c>
      <c r="L137" s="115">
        <v>0</v>
      </c>
      <c r="M137" s="114">
        <v>0</v>
      </c>
      <c r="N137" s="114">
        <v>0</v>
      </c>
      <c r="P137" t="s">
        <v>96</v>
      </c>
      <c r="Q137" t="s">
        <v>90</v>
      </c>
      <c r="R137" s="70">
        <f t="shared" si="45"/>
        <v>-41831</v>
      </c>
      <c r="S137" s="70">
        <f t="shared" si="46"/>
        <v>0</v>
      </c>
      <c r="T137" s="70">
        <f t="shared" si="47"/>
        <v>0</v>
      </c>
      <c r="U137" s="70">
        <f t="shared" si="48"/>
        <v>0</v>
      </c>
      <c r="V137" s="70">
        <f t="shared" si="49"/>
        <v>-41831</v>
      </c>
      <c r="X137" s="62"/>
      <c r="Y137" s="62"/>
    </row>
    <row r="138" spans="1:25" x14ac:dyDescent="0.25">
      <c r="A138" s="106"/>
      <c r="B138" t="s">
        <v>92</v>
      </c>
      <c r="C138" s="114">
        <v>-7700</v>
      </c>
      <c r="D138" s="114">
        <v>0</v>
      </c>
      <c r="E138" s="114">
        <v>0</v>
      </c>
      <c r="F138" s="114">
        <v>0</v>
      </c>
      <c r="G138" s="114">
        <v>0</v>
      </c>
      <c r="H138" s="114">
        <v>0</v>
      </c>
      <c r="I138" s="114">
        <v>0</v>
      </c>
      <c r="J138" s="69">
        <v>0</v>
      </c>
      <c r="K138" s="114">
        <v>0</v>
      </c>
      <c r="L138" s="115">
        <v>0</v>
      </c>
      <c r="M138" s="114">
        <v>0</v>
      </c>
      <c r="N138" s="114">
        <v>0</v>
      </c>
      <c r="P138" s="106" t="s">
        <v>97</v>
      </c>
      <c r="Q138" t="s">
        <v>92</v>
      </c>
      <c r="R138" s="70">
        <f t="shared" si="45"/>
        <v>-7700</v>
      </c>
      <c r="S138" s="70">
        <f t="shared" si="46"/>
        <v>0</v>
      </c>
      <c r="T138" s="70">
        <f t="shared" si="47"/>
        <v>0</v>
      </c>
      <c r="U138" s="70">
        <f t="shared" si="48"/>
        <v>0</v>
      </c>
      <c r="V138" s="70">
        <f t="shared" si="49"/>
        <v>-7700</v>
      </c>
      <c r="X138" s="62"/>
      <c r="Y138" s="62"/>
    </row>
    <row r="139" spans="1:25" x14ac:dyDescent="0.25">
      <c r="B139" t="s">
        <v>94</v>
      </c>
      <c r="C139" s="114">
        <v>-6396</v>
      </c>
      <c r="D139" s="114">
        <v>0</v>
      </c>
      <c r="E139" s="114">
        <v>0</v>
      </c>
      <c r="F139" s="114">
        <v>0</v>
      </c>
      <c r="G139" s="114">
        <v>0</v>
      </c>
      <c r="H139" s="114">
        <v>0</v>
      </c>
      <c r="I139" s="114">
        <v>0</v>
      </c>
      <c r="J139" s="69">
        <v>0</v>
      </c>
      <c r="K139" s="114">
        <v>0</v>
      </c>
      <c r="L139" s="115">
        <v>0</v>
      </c>
      <c r="M139" s="114">
        <v>0</v>
      </c>
      <c r="N139" s="114">
        <v>0</v>
      </c>
      <c r="Q139" t="s">
        <v>94</v>
      </c>
      <c r="R139" s="70">
        <f t="shared" si="45"/>
        <v>-6396</v>
      </c>
      <c r="S139" s="70">
        <f t="shared" si="46"/>
        <v>0</v>
      </c>
      <c r="T139" s="70">
        <f t="shared" si="47"/>
        <v>0</v>
      </c>
      <c r="U139" s="70">
        <f t="shared" si="48"/>
        <v>0</v>
      </c>
      <c r="V139" s="70">
        <f t="shared" si="49"/>
        <v>-6396</v>
      </c>
      <c r="X139" s="62"/>
      <c r="Y139" s="62"/>
    </row>
    <row r="140" spans="1:25" x14ac:dyDescent="0.25">
      <c r="A140" t="s">
        <v>98</v>
      </c>
      <c r="C140" s="116">
        <v>12834.91</v>
      </c>
      <c r="D140" s="116">
        <v>0</v>
      </c>
      <c r="E140" s="116">
        <v>0</v>
      </c>
      <c r="F140" s="116">
        <v>0</v>
      </c>
      <c r="G140" s="116">
        <v>0</v>
      </c>
      <c r="H140" s="116">
        <v>0</v>
      </c>
      <c r="I140" s="116">
        <v>0</v>
      </c>
      <c r="J140" s="71">
        <v>0</v>
      </c>
      <c r="K140" s="116">
        <v>0</v>
      </c>
      <c r="L140" s="116">
        <v>0</v>
      </c>
      <c r="M140" s="116">
        <v>0</v>
      </c>
      <c r="N140" s="116">
        <v>0</v>
      </c>
      <c r="P140" t="s">
        <v>98</v>
      </c>
      <c r="R140" s="70">
        <f>SUM(C140:E140)</f>
        <v>12834.91</v>
      </c>
      <c r="S140" s="70">
        <f>SUM(F140:H140)</f>
        <v>0</v>
      </c>
      <c r="T140" s="70">
        <f>SUM(I140:K140)</f>
        <v>0</v>
      </c>
      <c r="U140" s="70">
        <f>SUM(L140:N140)</f>
        <v>0</v>
      </c>
      <c r="V140" s="70">
        <f>SUM(C140:N140)</f>
        <v>12834.91</v>
      </c>
      <c r="X140" s="62"/>
      <c r="Y140" s="62"/>
    </row>
    <row r="141" spans="1:25" x14ac:dyDescent="0.25">
      <c r="C141" s="116"/>
      <c r="D141" s="116"/>
      <c r="E141" s="116"/>
      <c r="F141" s="116"/>
      <c r="G141" s="116"/>
      <c r="H141" s="116"/>
      <c r="I141" s="116"/>
      <c r="J141" s="60"/>
      <c r="K141" s="116"/>
      <c r="L141" s="116"/>
      <c r="M141" s="116"/>
      <c r="N141" s="116"/>
      <c r="R141" s="70"/>
      <c r="S141" s="70"/>
      <c r="T141" s="70"/>
      <c r="U141" s="70"/>
      <c r="V141" s="70"/>
    </row>
    <row r="142" spans="1:25" x14ac:dyDescent="0.25">
      <c r="C142" s="116"/>
      <c r="D142" s="116"/>
      <c r="E142" s="116"/>
      <c r="F142" s="116"/>
      <c r="G142" s="116"/>
      <c r="H142" s="116"/>
      <c r="I142" s="116"/>
      <c r="J142" s="60"/>
      <c r="K142" s="116"/>
      <c r="L142" s="116"/>
      <c r="M142" s="116"/>
      <c r="N142" s="116"/>
      <c r="R142" s="70"/>
      <c r="S142" s="70"/>
      <c r="T142" s="70"/>
      <c r="U142" s="70"/>
      <c r="V142" s="70"/>
    </row>
    <row r="143" spans="1:25" x14ac:dyDescent="0.25">
      <c r="C143" s="116"/>
      <c r="D143" s="116"/>
      <c r="E143" s="116"/>
      <c r="F143" s="116"/>
      <c r="G143" s="116"/>
      <c r="H143" s="116"/>
      <c r="I143" s="116"/>
      <c r="J143" s="60"/>
      <c r="K143" s="116"/>
      <c r="L143" s="116"/>
      <c r="M143" s="116"/>
      <c r="N143" s="116"/>
      <c r="R143" s="70"/>
      <c r="S143" s="70"/>
      <c r="T143" s="70"/>
      <c r="U143" s="70"/>
      <c r="V143" s="70"/>
    </row>
    <row r="144" spans="1:25" x14ac:dyDescent="0.25">
      <c r="C144" s="116"/>
      <c r="D144" s="116"/>
      <c r="E144" s="116"/>
      <c r="F144" s="116"/>
      <c r="G144" s="116"/>
      <c r="H144" s="116"/>
      <c r="I144" s="116"/>
      <c r="J144" s="60"/>
      <c r="K144" s="116"/>
      <c r="L144" s="116"/>
      <c r="M144" s="116"/>
      <c r="N144" s="116"/>
      <c r="R144" s="70"/>
      <c r="S144" s="70"/>
      <c r="T144" s="70"/>
      <c r="U144" s="70"/>
      <c r="V144" s="70"/>
    </row>
    <row r="145" spans="1:24" x14ac:dyDescent="0.25">
      <c r="A145" s="98" t="s">
        <v>158</v>
      </c>
      <c r="P145" s="98" t="s">
        <v>158</v>
      </c>
    </row>
    <row r="146" spans="1:24" x14ac:dyDescent="0.25">
      <c r="I146" s="99"/>
      <c r="J146" s="68"/>
      <c r="K146" s="99"/>
      <c r="L146" s="99"/>
      <c r="M146" s="99"/>
    </row>
    <row r="147" spans="1:24" x14ac:dyDescent="0.25">
      <c r="A147" s="98" t="s">
        <v>102</v>
      </c>
      <c r="P147" s="98" t="s">
        <v>102</v>
      </c>
      <c r="R147" s="100" t="s">
        <v>43</v>
      </c>
      <c r="S147" s="100" t="s">
        <v>44</v>
      </c>
      <c r="T147" s="100" t="s">
        <v>45</v>
      </c>
      <c r="U147" s="101" t="s">
        <v>46</v>
      </c>
      <c r="V147" s="101"/>
    </row>
    <row r="148" spans="1:24" x14ac:dyDescent="0.25">
      <c r="A148" s="98" t="s">
        <v>47</v>
      </c>
      <c r="C148" s="102" t="s">
        <v>48</v>
      </c>
      <c r="D148" s="102" t="s">
        <v>49</v>
      </c>
      <c r="E148" s="102" t="s">
        <v>50</v>
      </c>
      <c r="F148" s="102" t="s">
        <v>51</v>
      </c>
      <c r="G148" s="102" t="s">
        <v>52</v>
      </c>
      <c r="H148" s="102" t="s">
        <v>53</v>
      </c>
      <c r="I148" s="102" t="s">
        <v>54</v>
      </c>
      <c r="J148" s="58" t="s">
        <v>55</v>
      </c>
      <c r="K148" s="102" t="s">
        <v>56</v>
      </c>
      <c r="L148" s="102" t="s">
        <v>57</v>
      </c>
      <c r="M148" s="102" t="s">
        <v>58</v>
      </c>
      <c r="N148" s="102" t="s">
        <v>59</v>
      </c>
      <c r="P148" s="98" t="s">
        <v>47</v>
      </c>
      <c r="R148" s="102" t="s">
        <v>60</v>
      </c>
      <c r="S148" s="102" t="s">
        <v>60</v>
      </c>
      <c r="T148" s="102" t="s">
        <v>60</v>
      </c>
      <c r="U148" s="102" t="s">
        <v>60</v>
      </c>
      <c r="V148" s="102" t="s">
        <v>61</v>
      </c>
    </row>
    <row r="149" spans="1:24" x14ac:dyDescent="0.25">
      <c r="C149" s="59"/>
      <c r="D149" s="59"/>
      <c r="E149" s="59"/>
      <c r="F149" s="59"/>
      <c r="G149" s="59"/>
      <c r="H149" s="59"/>
      <c r="I149" s="59"/>
      <c r="J149" s="60"/>
      <c r="K149" s="59"/>
      <c r="L149" s="59"/>
      <c r="M149" s="59"/>
      <c r="N149" s="59"/>
    </row>
    <row r="150" spans="1:24" x14ac:dyDescent="0.25">
      <c r="A150" t="s">
        <v>62</v>
      </c>
      <c r="B150" s="100" t="s">
        <v>63</v>
      </c>
      <c r="C150" s="59">
        <v>132192</v>
      </c>
      <c r="D150" s="59">
        <v>0</v>
      </c>
      <c r="E150" s="59">
        <v>0</v>
      </c>
      <c r="F150" s="59">
        <v>0</v>
      </c>
      <c r="G150" s="59">
        <v>0</v>
      </c>
      <c r="H150" s="59">
        <v>0</v>
      </c>
      <c r="I150" s="59">
        <v>0</v>
      </c>
      <c r="J150" s="60">
        <v>0</v>
      </c>
      <c r="K150" s="59">
        <v>0</v>
      </c>
      <c r="L150" s="59">
        <v>0</v>
      </c>
      <c r="M150" s="59">
        <v>0</v>
      </c>
      <c r="N150" s="59">
        <v>0</v>
      </c>
      <c r="P150" t="s">
        <v>62</v>
      </c>
      <c r="Q150" s="100" t="s">
        <v>63</v>
      </c>
      <c r="R150" s="61">
        <f>SUM(C150:E150)/3</f>
        <v>44064</v>
      </c>
      <c r="S150" s="61">
        <f>SUM(F150:H150)/3</f>
        <v>0</v>
      </c>
      <c r="T150" s="61">
        <f>SUM(I150:K150)/3</f>
        <v>0</v>
      </c>
      <c r="U150" s="61">
        <f>SUM(L150:N150)/3</f>
        <v>0</v>
      </c>
      <c r="V150" s="61">
        <f>IF(COUNT(C150:N150)=0,0,SUM(C150:N150)/COUNT(C150:N150))</f>
        <v>11016</v>
      </c>
      <c r="X150" s="62"/>
    </row>
    <row r="151" spans="1:24" x14ac:dyDescent="0.25">
      <c r="A151" t="s">
        <v>64</v>
      </c>
      <c r="B151" s="100" t="s">
        <v>65</v>
      </c>
      <c r="C151" s="59">
        <v>22165</v>
      </c>
      <c r="D151" s="59">
        <v>0</v>
      </c>
      <c r="E151" s="59">
        <v>0</v>
      </c>
      <c r="F151" s="59">
        <v>0</v>
      </c>
      <c r="G151" s="59">
        <v>0</v>
      </c>
      <c r="H151" s="59">
        <v>0</v>
      </c>
      <c r="I151" s="59">
        <v>0</v>
      </c>
      <c r="J151" s="60">
        <v>0</v>
      </c>
      <c r="K151" s="59">
        <v>0</v>
      </c>
      <c r="L151" s="59">
        <v>0</v>
      </c>
      <c r="M151" s="59">
        <v>0</v>
      </c>
      <c r="N151" s="59">
        <v>0</v>
      </c>
      <c r="P151" t="s">
        <v>64</v>
      </c>
      <c r="Q151" s="100" t="s">
        <v>65</v>
      </c>
      <c r="R151" s="61">
        <f>SUM(C151:E151)/3</f>
        <v>7388.333333333333</v>
      </c>
      <c r="S151" s="61">
        <f>SUM(F151:H151)/3</f>
        <v>0</v>
      </c>
      <c r="T151" s="61">
        <f>SUM(I151:K151)/3</f>
        <v>0</v>
      </c>
      <c r="U151" s="61">
        <f>SUM(L151:N151)/3</f>
        <v>0</v>
      </c>
      <c r="V151" s="61">
        <f t="shared" ref="V151:V154" si="52">IF(COUNT(C151:N151)=0,0,SUM(C151:N151)/COUNT(C151:N151))</f>
        <v>1847.0833333333333</v>
      </c>
      <c r="X151" s="62"/>
    </row>
    <row r="152" spans="1:24" x14ac:dyDescent="0.25">
      <c r="A152" t="s">
        <v>66</v>
      </c>
      <c r="B152" s="100" t="s">
        <v>67</v>
      </c>
      <c r="C152" s="59">
        <v>265</v>
      </c>
      <c r="D152" s="59">
        <v>0</v>
      </c>
      <c r="E152" s="59">
        <v>0</v>
      </c>
      <c r="F152" s="59">
        <v>0</v>
      </c>
      <c r="G152" s="59">
        <v>0</v>
      </c>
      <c r="H152" s="59">
        <v>0</v>
      </c>
      <c r="I152" s="59">
        <v>0</v>
      </c>
      <c r="J152" s="60">
        <v>0</v>
      </c>
      <c r="K152" s="59">
        <v>0</v>
      </c>
      <c r="L152" s="59">
        <v>0</v>
      </c>
      <c r="M152" s="59">
        <v>0</v>
      </c>
      <c r="N152" s="59">
        <v>0</v>
      </c>
      <c r="P152" t="s">
        <v>66</v>
      </c>
      <c r="Q152" s="100" t="s">
        <v>67</v>
      </c>
      <c r="R152" s="61">
        <f>SUM(C152:E152)/3</f>
        <v>88.333333333333329</v>
      </c>
      <c r="S152" s="61">
        <f>SUM(F152:H152)/3</f>
        <v>0</v>
      </c>
      <c r="T152" s="61">
        <f>SUM(I152:K152)/3</f>
        <v>0</v>
      </c>
      <c r="U152" s="61">
        <f>SUM(L152:N152)/3</f>
        <v>0</v>
      </c>
      <c r="V152" s="61">
        <f t="shared" si="52"/>
        <v>22.083333333333332</v>
      </c>
      <c r="X152" s="62"/>
    </row>
    <row r="153" spans="1:24" x14ac:dyDescent="0.25">
      <c r="A153" t="s">
        <v>68</v>
      </c>
      <c r="B153" s="100" t="s">
        <v>69</v>
      </c>
      <c r="C153" s="59">
        <v>10</v>
      </c>
      <c r="D153" s="59">
        <v>0</v>
      </c>
      <c r="E153" s="59">
        <v>0</v>
      </c>
      <c r="F153" s="59">
        <v>0</v>
      </c>
      <c r="G153" s="59">
        <v>0</v>
      </c>
      <c r="H153" s="59">
        <v>0</v>
      </c>
      <c r="I153" s="59">
        <v>0</v>
      </c>
      <c r="J153" s="60">
        <v>0</v>
      </c>
      <c r="K153" s="59">
        <v>0</v>
      </c>
      <c r="L153" s="59">
        <v>0</v>
      </c>
      <c r="M153" s="59">
        <v>0</v>
      </c>
      <c r="N153" s="59">
        <v>0</v>
      </c>
      <c r="P153" t="s">
        <v>68</v>
      </c>
      <c r="Q153" s="100" t="s">
        <v>69</v>
      </c>
      <c r="R153" s="61">
        <f t="shared" ref="R153:R154" si="53">SUM(C153:E153)/3</f>
        <v>3.3333333333333335</v>
      </c>
      <c r="S153" s="61">
        <f t="shared" ref="S153:S154" si="54">SUM(F153:H153)/3</f>
        <v>0</v>
      </c>
      <c r="T153" s="61">
        <f t="shared" ref="T153:T154" si="55">SUM(I153:K153)/3</f>
        <v>0</v>
      </c>
      <c r="U153" s="61">
        <f t="shared" ref="U153:U154" si="56">SUM(L153:N153)/3</f>
        <v>0</v>
      </c>
      <c r="V153" s="61">
        <f t="shared" si="52"/>
        <v>0.83333333333333337</v>
      </c>
      <c r="X153" s="62"/>
    </row>
    <row r="154" spans="1:24" x14ac:dyDescent="0.25">
      <c r="A154" t="s">
        <v>70</v>
      </c>
      <c r="B154" s="100" t="s">
        <v>71</v>
      </c>
      <c r="C154" s="59">
        <v>1</v>
      </c>
      <c r="D154" s="59">
        <v>0</v>
      </c>
      <c r="E154" s="59">
        <v>0</v>
      </c>
      <c r="F154" s="59">
        <v>0</v>
      </c>
      <c r="G154" s="59">
        <v>0</v>
      </c>
      <c r="H154" s="59">
        <v>0</v>
      </c>
      <c r="I154" s="59">
        <v>0</v>
      </c>
      <c r="J154" s="60">
        <v>0</v>
      </c>
      <c r="K154" s="59">
        <v>0</v>
      </c>
      <c r="L154" s="59">
        <v>0</v>
      </c>
      <c r="M154" s="59">
        <v>0</v>
      </c>
      <c r="N154" s="59">
        <v>0</v>
      </c>
      <c r="P154" t="s">
        <v>70</v>
      </c>
      <c r="Q154" s="100" t="s">
        <v>71</v>
      </c>
      <c r="R154" s="61">
        <f t="shared" si="53"/>
        <v>0.33333333333333331</v>
      </c>
      <c r="S154" s="61">
        <f t="shared" si="54"/>
        <v>0</v>
      </c>
      <c r="T154" s="61">
        <f t="shared" si="55"/>
        <v>0</v>
      </c>
      <c r="U154" s="61">
        <f t="shared" si="56"/>
        <v>0</v>
      </c>
      <c r="V154" s="61">
        <f t="shared" si="52"/>
        <v>8.3333333333333329E-2</v>
      </c>
      <c r="X154" s="62"/>
    </row>
    <row r="155" spans="1:24" x14ac:dyDescent="0.25">
      <c r="A155" s="111" t="s">
        <v>72</v>
      </c>
      <c r="B155" s="100"/>
      <c r="C155" s="59">
        <v>0</v>
      </c>
      <c r="D155" s="59">
        <v>0</v>
      </c>
      <c r="E155" s="59">
        <v>0</v>
      </c>
      <c r="F155" s="59">
        <v>0</v>
      </c>
      <c r="G155" s="59">
        <v>0</v>
      </c>
      <c r="H155" s="59">
        <v>0</v>
      </c>
      <c r="I155" s="59">
        <v>0</v>
      </c>
      <c r="J155" s="60">
        <v>0</v>
      </c>
      <c r="K155" s="59">
        <v>0</v>
      </c>
      <c r="L155" s="59">
        <v>0</v>
      </c>
      <c r="M155" s="59">
        <v>0</v>
      </c>
      <c r="N155" s="59">
        <v>0</v>
      </c>
      <c r="P155" t="s">
        <v>72</v>
      </c>
      <c r="Q155" s="100"/>
      <c r="R155" s="61">
        <f>SUM(C155:E155)/3</f>
        <v>0</v>
      </c>
      <c r="S155" s="61">
        <f>SUM(F155:H155)/3</f>
        <v>0</v>
      </c>
      <c r="T155" s="61">
        <f>SUM(I155:K155)/3</f>
        <v>0</v>
      </c>
      <c r="U155" s="61">
        <f>SUM(L155:N155)/3</f>
        <v>0</v>
      </c>
      <c r="V155" s="61">
        <f>IF(COUNT(C155:N155)=0,0,SUM(C155:N155)/COUNT(C155:N155))</f>
        <v>0</v>
      </c>
      <c r="X155" s="62"/>
    </row>
    <row r="156" spans="1:24" x14ac:dyDescent="0.25">
      <c r="A156" t="s">
        <v>73</v>
      </c>
      <c r="B156" s="100" t="s">
        <v>74</v>
      </c>
      <c r="C156" s="59">
        <v>0</v>
      </c>
      <c r="D156" s="59">
        <v>0</v>
      </c>
      <c r="E156" s="59">
        <v>0</v>
      </c>
      <c r="F156" s="59">
        <v>0</v>
      </c>
      <c r="G156" s="59">
        <v>0</v>
      </c>
      <c r="H156" s="59">
        <v>0</v>
      </c>
      <c r="I156" s="59">
        <v>0</v>
      </c>
      <c r="J156" s="60">
        <v>0</v>
      </c>
      <c r="K156" s="59">
        <v>0</v>
      </c>
      <c r="L156" s="59">
        <v>0</v>
      </c>
      <c r="M156" s="59">
        <v>0</v>
      </c>
      <c r="N156" s="59">
        <v>0</v>
      </c>
      <c r="P156" t="s">
        <v>73</v>
      </c>
      <c r="Q156" s="100" t="s">
        <v>74</v>
      </c>
      <c r="R156" s="61">
        <f t="shared" ref="R156:R163" si="57">SUM(C156:E156)/3</f>
        <v>0</v>
      </c>
      <c r="S156" s="61">
        <f t="shared" ref="S156:S163" si="58">SUM(F156:H156)/3</f>
        <v>0</v>
      </c>
      <c r="T156" s="61">
        <f t="shared" ref="T156:T163" si="59">SUM(I156:K156)/3</f>
        <v>0</v>
      </c>
      <c r="U156" s="61">
        <f t="shared" ref="U156:U163" si="60">SUM(L156:N156)/3</f>
        <v>0</v>
      </c>
      <c r="V156" s="61">
        <f t="shared" ref="V156:V161" si="61">IF(COUNT(C156:N156)=0,0,SUM(C156:N156)/COUNT(C156:N156))</f>
        <v>0</v>
      </c>
      <c r="X156" s="62"/>
    </row>
    <row r="157" spans="1:24" x14ac:dyDescent="0.25">
      <c r="A157" t="s">
        <v>75</v>
      </c>
      <c r="B157" s="100" t="s">
        <v>76</v>
      </c>
      <c r="C157" s="59">
        <v>0</v>
      </c>
      <c r="D157" s="59">
        <v>0</v>
      </c>
      <c r="E157" s="59">
        <v>0</v>
      </c>
      <c r="F157" s="59">
        <v>0</v>
      </c>
      <c r="G157" s="59">
        <v>0</v>
      </c>
      <c r="H157" s="59">
        <v>0</v>
      </c>
      <c r="I157" s="59">
        <v>0</v>
      </c>
      <c r="J157" s="60">
        <v>0</v>
      </c>
      <c r="K157" s="59">
        <v>0</v>
      </c>
      <c r="L157" s="59">
        <v>0</v>
      </c>
      <c r="M157" s="59">
        <v>0</v>
      </c>
      <c r="N157" s="59">
        <v>0</v>
      </c>
      <c r="P157" t="s">
        <v>75</v>
      </c>
      <c r="Q157" s="100" t="s">
        <v>76</v>
      </c>
      <c r="R157" s="61">
        <f t="shared" si="57"/>
        <v>0</v>
      </c>
      <c r="S157" s="61">
        <f t="shared" si="58"/>
        <v>0</v>
      </c>
      <c r="T157" s="61">
        <f t="shared" si="59"/>
        <v>0</v>
      </c>
      <c r="U157" s="61">
        <f t="shared" si="60"/>
        <v>0</v>
      </c>
      <c r="V157" s="61">
        <f t="shared" si="61"/>
        <v>0</v>
      </c>
      <c r="X157" s="62"/>
    </row>
    <row r="158" spans="1:24" x14ac:dyDescent="0.25">
      <c r="A158" t="s">
        <v>77</v>
      </c>
      <c r="B158" s="100" t="s">
        <v>78</v>
      </c>
      <c r="C158" s="59">
        <v>3</v>
      </c>
      <c r="D158" s="59">
        <v>0</v>
      </c>
      <c r="E158" s="59">
        <v>0</v>
      </c>
      <c r="F158" s="59">
        <v>0</v>
      </c>
      <c r="G158" s="59">
        <v>0</v>
      </c>
      <c r="H158" s="59">
        <v>0</v>
      </c>
      <c r="I158" s="59">
        <v>0</v>
      </c>
      <c r="J158" s="60">
        <v>0</v>
      </c>
      <c r="K158" s="59">
        <v>0</v>
      </c>
      <c r="L158" s="59">
        <v>0</v>
      </c>
      <c r="M158" s="59">
        <v>0</v>
      </c>
      <c r="N158" s="59">
        <v>0</v>
      </c>
      <c r="P158" t="s">
        <v>77</v>
      </c>
      <c r="Q158" s="100" t="s">
        <v>78</v>
      </c>
      <c r="R158" s="61">
        <f t="shared" si="57"/>
        <v>1</v>
      </c>
      <c r="S158" s="61">
        <f t="shared" si="58"/>
        <v>0</v>
      </c>
      <c r="T158" s="61">
        <f t="shared" si="59"/>
        <v>0</v>
      </c>
      <c r="U158" s="61">
        <f t="shared" si="60"/>
        <v>0</v>
      </c>
      <c r="V158" s="61">
        <f t="shared" si="61"/>
        <v>0.25</v>
      </c>
      <c r="X158" s="62"/>
    </row>
    <row r="159" spans="1:24" x14ac:dyDescent="0.25">
      <c r="A159" t="s">
        <v>79</v>
      </c>
      <c r="B159" s="100" t="s">
        <v>80</v>
      </c>
      <c r="C159" s="59">
        <v>435</v>
      </c>
      <c r="D159" s="59">
        <v>0</v>
      </c>
      <c r="E159" s="59">
        <v>0</v>
      </c>
      <c r="F159" s="59">
        <v>0</v>
      </c>
      <c r="G159" s="59">
        <v>0</v>
      </c>
      <c r="H159" s="59">
        <v>0</v>
      </c>
      <c r="I159" s="59">
        <v>0</v>
      </c>
      <c r="J159" s="60">
        <v>0</v>
      </c>
      <c r="K159" s="59">
        <v>0</v>
      </c>
      <c r="L159" s="59">
        <v>0</v>
      </c>
      <c r="M159" s="59">
        <v>0</v>
      </c>
      <c r="N159" s="59">
        <v>0</v>
      </c>
      <c r="P159" t="s">
        <v>79</v>
      </c>
      <c r="Q159" s="100" t="s">
        <v>80</v>
      </c>
      <c r="R159" s="61">
        <f t="shared" si="57"/>
        <v>145</v>
      </c>
      <c r="S159" s="61">
        <f t="shared" si="58"/>
        <v>0</v>
      </c>
      <c r="T159" s="61">
        <f t="shared" si="59"/>
        <v>0</v>
      </c>
      <c r="U159" s="61">
        <f t="shared" si="60"/>
        <v>0</v>
      </c>
      <c r="V159" s="61">
        <f t="shared" si="61"/>
        <v>36.25</v>
      </c>
      <c r="X159" s="62"/>
    </row>
    <row r="160" spans="1:24" x14ac:dyDescent="0.25">
      <c r="A160" t="s">
        <v>81</v>
      </c>
      <c r="B160" s="100" t="s">
        <v>82</v>
      </c>
      <c r="C160" s="59">
        <v>1341</v>
      </c>
      <c r="D160" s="59">
        <v>0</v>
      </c>
      <c r="E160" s="59">
        <v>0</v>
      </c>
      <c r="F160" s="59">
        <v>0</v>
      </c>
      <c r="G160" s="59">
        <v>0</v>
      </c>
      <c r="H160" s="59">
        <v>0</v>
      </c>
      <c r="I160" s="59">
        <v>0</v>
      </c>
      <c r="J160" s="60">
        <v>0</v>
      </c>
      <c r="K160" s="59">
        <v>0</v>
      </c>
      <c r="L160" s="59">
        <v>0</v>
      </c>
      <c r="M160" s="59">
        <v>0</v>
      </c>
      <c r="N160" s="59">
        <v>0</v>
      </c>
      <c r="P160" t="s">
        <v>81</v>
      </c>
      <c r="Q160" s="100" t="s">
        <v>82</v>
      </c>
      <c r="R160" s="77">
        <f t="shared" si="57"/>
        <v>447</v>
      </c>
      <c r="S160" s="77">
        <f t="shared" si="58"/>
        <v>0</v>
      </c>
      <c r="T160" s="77">
        <f t="shared" si="59"/>
        <v>0</v>
      </c>
      <c r="U160" s="77">
        <f t="shared" si="60"/>
        <v>0</v>
      </c>
      <c r="V160" s="77">
        <f t="shared" si="61"/>
        <v>111.75</v>
      </c>
      <c r="X160" s="62"/>
    </row>
    <row r="161" spans="1:24" x14ac:dyDescent="0.25">
      <c r="A161" t="s">
        <v>83</v>
      </c>
      <c r="B161" s="100" t="s">
        <v>84</v>
      </c>
      <c r="C161" s="63">
        <v>41</v>
      </c>
      <c r="D161" s="63">
        <v>0</v>
      </c>
      <c r="E161" s="63">
        <v>0</v>
      </c>
      <c r="F161" s="63">
        <v>0</v>
      </c>
      <c r="G161" s="63">
        <v>0</v>
      </c>
      <c r="H161" s="63">
        <v>0</v>
      </c>
      <c r="I161" s="63">
        <v>0</v>
      </c>
      <c r="J161" s="64">
        <v>0</v>
      </c>
      <c r="K161" s="63">
        <v>0</v>
      </c>
      <c r="L161" s="63">
        <v>0</v>
      </c>
      <c r="M161" s="63">
        <v>0</v>
      </c>
      <c r="N161" s="63">
        <v>0</v>
      </c>
      <c r="P161" t="s">
        <v>83</v>
      </c>
      <c r="Q161" s="100" t="s">
        <v>84</v>
      </c>
      <c r="R161" s="65">
        <f t="shared" si="57"/>
        <v>13.666666666666666</v>
      </c>
      <c r="S161" s="65">
        <f t="shared" si="58"/>
        <v>0</v>
      </c>
      <c r="T161" s="65">
        <f t="shared" si="59"/>
        <v>0</v>
      </c>
      <c r="U161" s="65">
        <f t="shared" si="60"/>
        <v>0</v>
      </c>
      <c r="V161" s="65">
        <f t="shared" si="61"/>
        <v>3.4166666666666665</v>
      </c>
      <c r="X161" s="62"/>
    </row>
    <row r="162" spans="1:24" x14ac:dyDescent="0.25">
      <c r="A162" s="103" t="s">
        <v>85</v>
      </c>
      <c r="C162" s="104">
        <f t="shared" ref="C162:N162" si="62">SUM(C150:C161)</f>
        <v>156453</v>
      </c>
      <c r="D162" s="104">
        <f t="shared" si="62"/>
        <v>0</v>
      </c>
      <c r="E162" s="104">
        <f t="shared" si="62"/>
        <v>0</v>
      </c>
      <c r="F162" s="104">
        <f t="shared" si="62"/>
        <v>0</v>
      </c>
      <c r="G162" s="104">
        <f t="shared" si="62"/>
        <v>0</v>
      </c>
      <c r="H162" s="104">
        <f t="shared" si="62"/>
        <v>0</v>
      </c>
      <c r="I162" s="104">
        <f t="shared" si="62"/>
        <v>0</v>
      </c>
      <c r="J162" s="57">
        <f t="shared" si="62"/>
        <v>0</v>
      </c>
      <c r="K162" s="104">
        <f t="shared" si="62"/>
        <v>0</v>
      </c>
      <c r="L162" s="104">
        <f t="shared" si="62"/>
        <v>0</v>
      </c>
      <c r="M162" s="104">
        <f t="shared" si="62"/>
        <v>0</v>
      </c>
      <c r="N162" s="104">
        <f t="shared" si="62"/>
        <v>0</v>
      </c>
      <c r="P162" s="106" t="s">
        <v>85</v>
      </c>
      <c r="R162" s="61">
        <f t="shared" si="57"/>
        <v>52151</v>
      </c>
      <c r="S162" s="61">
        <f t="shared" si="58"/>
        <v>0</v>
      </c>
      <c r="T162" s="61">
        <f t="shared" si="59"/>
        <v>0</v>
      </c>
      <c r="U162" s="61">
        <f t="shared" si="60"/>
        <v>0</v>
      </c>
      <c r="V162" s="104">
        <f>SUM(V150:V161)</f>
        <v>13037.750000000002</v>
      </c>
      <c r="X162" s="62"/>
    </row>
    <row r="163" spans="1:24" ht="15.75" thickBot="1" x14ac:dyDescent="0.3">
      <c r="A163" s="103" t="s">
        <v>86</v>
      </c>
      <c r="C163" s="107">
        <f t="shared" ref="C163:N163" si="63">SUM(C150:C154)+SUM(C159:C161)</f>
        <v>156450</v>
      </c>
      <c r="D163" s="107">
        <f t="shared" si="63"/>
        <v>0</v>
      </c>
      <c r="E163" s="107">
        <f>SUM(E150:E154)+SUM(E159:E161)</f>
        <v>0</v>
      </c>
      <c r="F163" s="107">
        <f t="shared" si="63"/>
        <v>0</v>
      </c>
      <c r="G163" s="107">
        <f t="shared" si="63"/>
        <v>0</v>
      </c>
      <c r="H163" s="107">
        <f t="shared" si="63"/>
        <v>0</v>
      </c>
      <c r="I163" s="107">
        <f t="shared" si="63"/>
        <v>0</v>
      </c>
      <c r="J163" s="66">
        <f t="shared" si="63"/>
        <v>0</v>
      </c>
      <c r="K163" s="107">
        <f t="shared" si="63"/>
        <v>0</v>
      </c>
      <c r="L163" s="107">
        <f>SUM(L150:L154)+SUM(L159:L161)</f>
        <v>0</v>
      </c>
      <c r="M163" s="107">
        <f>SUM(M150:M154)+SUM(M159:M161)</f>
        <v>0</v>
      </c>
      <c r="N163" s="107">
        <f t="shared" si="63"/>
        <v>0</v>
      </c>
      <c r="P163" s="106" t="s">
        <v>86</v>
      </c>
      <c r="R163" s="67">
        <f t="shared" si="57"/>
        <v>52150</v>
      </c>
      <c r="S163" s="67">
        <f t="shared" si="58"/>
        <v>0</v>
      </c>
      <c r="T163" s="67">
        <f t="shared" si="59"/>
        <v>0</v>
      </c>
      <c r="U163" s="67">
        <f t="shared" si="60"/>
        <v>0</v>
      </c>
      <c r="V163" s="107">
        <f>SUM(V150:V154)+SUM(V159:V161)</f>
        <v>13037.500000000002</v>
      </c>
      <c r="X163" s="62"/>
    </row>
    <row r="164" spans="1:24" ht="15.75" thickTop="1" x14ac:dyDescent="0.25">
      <c r="C164" s="104"/>
      <c r="D164" s="104"/>
      <c r="E164" s="104"/>
      <c r="F164" s="104"/>
      <c r="G164" s="104"/>
      <c r="H164" s="104"/>
      <c r="I164" s="104"/>
      <c r="K164" s="104"/>
      <c r="L164" s="104"/>
      <c r="M164" s="104"/>
      <c r="N164" s="104"/>
      <c r="R164" s="61"/>
      <c r="S164" s="61"/>
      <c r="T164" s="61"/>
      <c r="U164" s="61"/>
      <c r="V164" s="61"/>
    </row>
    <row r="165" spans="1:24" x14ac:dyDescent="0.25">
      <c r="C165" s="104"/>
      <c r="D165" s="104"/>
      <c r="E165" s="104"/>
      <c r="F165" s="104"/>
      <c r="G165" s="104"/>
      <c r="H165" s="104"/>
      <c r="I165" s="104"/>
      <c r="K165" s="104"/>
      <c r="L165" s="104"/>
      <c r="M165" s="104"/>
      <c r="N165" s="104"/>
      <c r="R165" s="61"/>
      <c r="S165" s="61"/>
      <c r="T165" s="61"/>
      <c r="U165" s="61"/>
      <c r="V165" s="61"/>
    </row>
    <row r="166" spans="1:24" x14ac:dyDescent="0.25">
      <c r="C166" s="104"/>
      <c r="D166" s="104"/>
      <c r="E166" s="104"/>
      <c r="F166" s="104"/>
      <c r="G166" s="104"/>
      <c r="H166" s="104"/>
      <c r="I166" s="104"/>
      <c r="K166" s="104"/>
      <c r="L166" s="104"/>
      <c r="M166" s="104"/>
      <c r="N166" s="104"/>
      <c r="R166" s="61"/>
      <c r="S166" s="61"/>
      <c r="T166" s="61"/>
      <c r="U166" s="61"/>
      <c r="V166" s="61"/>
    </row>
    <row r="167" spans="1:24" x14ac:dyDescent="0.25">
      <c r="C167" s="104"/>
      <c r="D167" s="104"/>
      <c r="E167" s="104"/>
      <c r="F167" s="104"/>
      <c r="G167" s="104"/>
      <c r="H167" s="104"/>
      <c r="I167" s="104"/>
      <c r="K167" s="104"/>
      <c r="L167" s="104"/>
      <c r="M167" s="104"/>
      <c r="N167" s="104"/>
      <c r="R167" s="61"/>
      <c r="S167" s="61"/>
      <c r="T167" s="61"/>
      <c r="U167" s="61"/>
      <c r="V167" s="61"/>
    </row>
    <row r="168" spans="1:24" x14ac:dyDescent="0.25">
      <c r="A168" s="98" t="s">
        <v>103</v>
      </c>
      <c r="C168" s="120"/>
      <c r="D168" s="104"/>
      <c r="E168" s="104"/>
      <c r="F168" s="104"/>
      <c r="G168" s="104"/>
      <c r="H168" s="104"/>
      <c r="I168" s="104"/>
      <c r="K168" s="104"/>
      <c r="L168" s="104"/>
      <c r="M168" s="104"/>
      <c r="N168" s="104"/>
      <c r="P168" s="98" t="s">
        <v>103</v>
      </c>
      <c r="R168" s="61"/>
      <c r="S168" s="61"/>
      <c r="T168" s="61"/>
      <c r="U168" s="61"/>
      <c r="V168" s="61"/>
    </row>
    <row r="169" spans="1:24" x14ac:dyDescent="0.25">
      <c r="A169" t="s">
        <v>62</v>
      </c>
      <c r="B169" s="100" t="s">
        <v>63</v>
      </c>
      <c r="C169" s="125">
        <v>161654416</v>
      </c>
      <c r="D169" s="108">
        <v>0</v>
      </c>
      <c r="E169" s="108">
        <v>0</v>
      </c>
      <c r="F169" s="108">
        <v>0</v>
      </c>
      <c r="G169" s="108">
        <v>0</v>
      </c>
      <c r="H169" s="108">
        <v>0</v>
      </c>
      <c r="I169" s="108">
        <v>0</v>
      </c>
      <c r="J169" s="68">
        <v>0</v>
      </c>
      <c r="K169" s="108">
        <v>0</v>
      </c>
      <c r="L169" s="108">
        <v>0</v>
      </c>
      <c r="M169" s="108">
        <v>0</v>
      </c>
      <c r="N169" s="108">
        <v>0</v>
      </c>
      <c r="P169" t="s">
        <v>62</v>
      </c>
      <c r="Q169" s="100" t="s">
        <v>63</v>
      </c>
      <c r="R169" s="61">
        <f>SUM(C169:E169)</f>
        <v>161654416</v>
      </c>
      <c r="S169" s="61">
        <f>SUM(F169:H169)</f>
        <v>0</v>
      </c>
      <c r="T169" s="61">
        <f>SUM(I169:K169)</f>
        <v>0</v>
      </c>
      <c r="U169" s="61">
        <f>SUM(L169:N169)</f>
        <v>0</v>
      </c>
      <c r="V169" s="61">
        <f>SUM(C169:N169)</f>
        <v>161654416</v>
      </c>
      <c r="X169" s="62"/>
    </row>
    <row r="170" spans="1:24" x14ac:dyDescent="0.25">
      <c r="A170" t="s">
        <v>64</v>
      </c>
      <c r="B170" s="100" t="s">
        <v>65</v>
      </c>
      <c r="C170" s="125">
        <v>103753058</v>
      </c>
      <c r="D170" s="108">
        <v>0</v>
      </c>
      <c r="E170" s="125">
        <v>0</v>
      </c>
      <c r="F170" s="108">
        <v>0</v>
      </c>
      <c r="G170" s="108">
        <v>0</v>
      </c>
      <c r="H170" s="125">
        <v>0</v>
      </c>
      <c r="I170" s="108">
        <v>0</v>
      </c>
      <c r="J170" s="68">
        <v>0</v>
      </c>
      <c r="K170" s="108">
        <v>0</v>
      </c>
      <c r="L170" s="108">
        <v>0</v>
      </c>
      <c r="M170" s="108">
        <v>0</v>
      </c>
      <c r="N170" s="108">
        <v>0</v>
      </c>
      <c r="P170" t="s">
        <v>64</v>
      </c>
      <c r="Q170" s="100" t="s">
        <v>65</v>
      </c>
      <c r="R170" s="61">
        <f t="shared" ref="R170:R186" si="64">SUM(C170:E170)</f>
        <v>103753058</v>
      </c>
      <c r="S170" s="61">
        <f t="shared" ref="S170:S186" si="65">SUM(F170:H170)</f>
        <v>0</v>
      </c>
      <c r="T170" s="61">
        <f t="shared" ref="T170:T186" si="66">SUM(I170:K170)</f>
        <v>0</v>
      </c>
      <c r="U170" s="61">
        <f t="shared" ref="U170:U186" si="67">SUM(L170:N170)</f>
        <v>0</v>
      </c>
      <c r="V170" s="61">
        <f t="shared" ref="V170:V186" si="68">SUM(C170:N170)</f>
        <v>103753058</v>
      </c>
      <c r="X170" s="62"/>
    </row>
    <row r="171" spans="1:24" x14ac:dyDescent="0.25">
      <c r="A171" t="s">
        <v>66</v>
      </c>
      <c r="B171" s="100" t="s">
        <v>67</v>
      </c>
      <c r="C171" s="125">
        <v>63237642</v>
      </c>
      <c r="D171" s="108">
        <v>0</v>
      </c>
      <c r="E171" s="108">
        <v>0</v>
      </c>
      <c r="F171" s="108">
        <v>0</v>
      </c>
      <c r="G171" s="108">
        <v>0</v>
      </c>
      <c r="H171" s="125">
        <v>0</v>
      </c>
      <c r="I171" s="108">
        <v>0</v>
      </c>
      <c r="J171" s="68">
        <v>0</v>
      </c>
      <c r="K171" s="108">
        <v>0</v>
      </c>
      <c r="L171" s="108">
        <v>0</v>
      </c>
      <c r="M171" s="108">
        <v>0</v>
      </c>
      <c r="N171" s="125">
        <v>0</v>
      </c>
      <c r="P171" t="s">
        <v>66</v>
      </c>
      <c r="Q171" s="100" t="s">
        <v>67</v>
      </c>
      <c r="R171" s="61">
        <f t="shared" si="64"/>
        <v>63237642</v>
      </c>
      <c r="S171" s="61">
        <f t="shared" si="65"/>
        <v>0</v>
      </c>
      <c r="T171" s="61">
        <f t="shared" si="66"/>
        <v>0</v>
      </c>
      <c r="U171" s="61">
        <f t="shared" si="67"/>
        <v>0</v>
      </c>
      <c r="V171" s="61">
        <f t="shared" si="68"/>
        <v>63237642</v>
      </c>
      <c r="X171" s="62"/>
    </row>
    <row r="172" spans="1:24" x14ac:dyDescent="0.25">
      <c r="A172" t="s">
        <v>68</v>
      </c>
      <c r="B172" s="100" t="s">
        <v>69</v>
      </c>
      <c r="C172" s="125">
        <v>6336398</v>
      </c>
      <c r="D172" s="108">
        <v>0</v>
      </c>
      <c r="E172" s="108">
        <v>0</v>
      </c>
      <c r="F172" s="108">
        <v>0</v>
      </c>
      <c r="G172" s="108">
        <v>0</v>
      </c>
      <c r="H172" s="125">
        <v>0</v>
      </c>
      <c r="I172" s="108">
        <v>0</v>
      </c>
      <c r="J172" s="68">
        <v>0</v>
      </c>
      <c r="K172" s="108">
        <v>0</v>
      </c>
      <c r="L172" s="108">
        <v>0</v>
      </c>
      <c r="M172" s="108">
        <v>0</v>
      </c>
      <c r="N172" s="108">
        <v>0</v>
      </c>
      <c r="P172" t="s">
        <v>68</v>
      </c>
      <c r="Q172" s="100" t="s">
        <v>69</v>
      </c>
      <c r="R172" s="61">
        <f t="shared" si="64"/>
        <v>6336398</v>
      </c>
      <c r="S172" s="61">
        <f t="shared" si="65"/>
        <v>0</v>
      </c>
      <c r="T172" s="61">
        <f t="shared" si="66"/>
        <v>0</v>
      </c>
      <c r="U172" s="61">
        <f t="shared" si="67"/>
        <v>0</v>
      </c>
      <c r="V172" s="61">
        <f t="shared" si="68"/>
        <v>6336398</v>
      </c>
      <c r="X172" s="62"/>
    </row>
    <row r="173" spans="1:24" x14ac:dyDescent="0.25">
      <c r="A173" t="s">
        <v>70</v>
      </c>
      <c r="B173" s="100" t="s">
        <v>71</v>
      </c>
      <c r="C173" s="125">
        <v>5854458</v>
      </c>
      <c r="D173" s="108">
        <v>0</v>
      </c>
      <c r="E173" s="108">
        <v>0</v>
      </c>
      <c r="F173" s="108">
        <v>0</v>
      </c>
      <c r="G173" s="108">
        <v>0</v>
      </c>
      <c r="H173" s="108">
        <v>0</v>
      </c>
      <c r="I173" s="108">
        <v>0</v>
      </c>
      <c r="J173" s="68">
        <v>0</v>
      </c>
      <c r="K173" s="108">
        <v>0</v>
      </c>
      <c r="L173" s="108">
        <v>0</v>
      </c>
      <c r="M173" s="108">
        <v>0</v>
      </c>
      <c r="N173" s="108">
        <v>0</v>
      </c>
      <c r="P173" t="s">
        <v>70</v>
      </c>
      <c r="Q173" s="100" t="s">
        <v>71</v>
      </c>
      <c r="R173" s="61">
        <f t="shared" si="64"/>
        <v>5854458</v>
      </c>
      <c r="S173" s="61">
        <f t="shared" si="65"/>
        <v>0</v>
      </c>
      <c r="T173" s="61">
        <f t="shared" si="66"/>
        <v>0</v>
      </c>
      <c r="U173" s="61">
        <f t="shared" si="67"/>
        <v>0</v>
      </c>
      <c r="V173" s="61">
        <f t="shared" si="68"/>
        <v>5854458</v>
      </c>
      <c r="X173" s="62"/>
    </row>
    <row r="174" spans="1:24" x14ac:dyDescent="0.25">
      <c r="A174" s="111" t="s">
        <v>88</v>
      </c>
      <c r="B174" s="100"/>
      <c r="C174" s="151">
        <v>0</v>
      </c>
      <c r="D174" s="126">
        <v>0</v>
      </c>
      <c r="E174" s="126">
        <v>0</v>
      </c>
      <c r="F174" s="126">
        <v>0</v>
      </c>
      <c r="G174" s="126">
        <v>0</v>
      </c>
      <c r="H174" s="126">
        <v>0</v>
      </c>
      <c r="I174" s="126">
        <v>0</v>
      </c>
      <c r="J174" s="78">
        <v>0</v>
      </c>
      <c r="K174" s="126">
        <v>0</v>
      </c>
      <c r="L174" s="126">
        <v>0</v>
      </c>
      <c r="M174" s="126">
        <v>0</v>
      </c>
      <c r="N174" s="126">
        <v>0</v>
      </c>
      <c r="P174" t="s">
        <v>72</v>
      </c>
      <c r="Q174" s="100"/>
      <c r="R174" s="61">
        <f>SUM(C174:E174)</f>
        <v>0</v>
      </c>
      <c r="S174" s="61">
        <f>SUM(F174:H174)</f>
        <v>0</v>
      </c>
      <c r="T174" s="61">
        <f>SUM(I174:K174)</f>
        <v>0</v>
      </c>
      <c r="U174" s="61">
        <f>SUM(L174:N174)</f>
        <v>0</v>
      </c>
      <c r="V174" s="61">
        <f>SUM(C174:N174)</f>
        <v>0</v>
      </c>
      <c r="X174" s="62"/>
    </row>
    <row r="175" spans="1:24" x14ac:dyDescent="0.25">
      <c r="A175" t="s">
        <v>73</v>
      </c>
      <c r="B175" s="100" t="s">
        <v>74</v>
      </c>
      <c r="C175" s="151">
        <v>0</v>
      </c>
      <c r="D175" s="126">
        <v>0</v>
      </c>
      <c r="E175" s="126">
        <v>0</v>
      </c>
      <c r="F175" s="126">
        <v>0</v>
      </c>
      <c r="G175" s="126">
        <v>0</v>
      </c>
      <c r="H175" s="126">
        <v>0</v>
      </c>
      <c r="I175" s="126">
        <v>0</v>
      </c>
      <c r="J175" s="78">
        <v>0</v>
      </c>
      <c r="K175" s="126">
        <v>0</v>
      </c>
      <c r="L175" s="126">
        <v>0</v>
      </c>
      <c r="M175" s="126">
        <v>0</v>
      </c>
      <c r="N175" s="126">
        <v>0</v>
      </c>
      <c r="P175" t="s">
        <v>73</v>
      </c>
      <c r="Q175" s="100" t="s">
        <v>74</v>
      </c>
      <c r="R175" s="61">
        <f t="shared" si="64"/>
        <v>0</v>
      </c>
      <c r="S175" s="61">
        <f t="shared" si="65"/>
        <v>0</v>
      </c>
      <c r="T175" s="77">
        <f t="shared" si="66"/>
        <v>0</v>
      </c>
      <c r="U175" s="61">
        <f t="shared" si="67"/>
        <v>0</v>
      </c>
      <c r="V175" s="61">
        <f t="shared" si="68"/>
        <v>0</v>
      </c>
      <c r="X175" s="62"/>
    </row>
    <row r="176" spans="1:24" x14ac:dyDescent="0.25">
      <c r="A176" t="s">
        <v>75</v>
      </c>
      <c r="B176" s="100" t="s">
        <v>76</v>
      </c>
      <c r="C176" s="151">
        <v>0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78">
        <v>0</v>
      </c>
      <c r="K176" s="126">
        <v>0</v>
      </c>
      <c r="L176" s="126">
        <v>0</v>
      </c>
      <c r="M176" s="126">
        <v>0</v>
      </c>
      <c r="N176" s="126">
        <v>0</v>
      </c>
      <c r="P176" t="s">
        <v>75</v>
      </c>
      <c r="Q176" s="100" t="s">
        <v>76</v>
      </c>
      <c r="R176" s="61">
        <f t="shared" si="64"/>
        <v>0</v>
      </c>
      <c r="S176" s="61">
        <f t="shared" si="65"/>
        <v>0</v>
      </c>
      <c r="T176" s="61">
        <f t="shared" si="66"/>
        <v>0</v>
      </c>
      <c r="U176" s="61">
        <f t="shared" si="67"/>
        <v>0</v>
      </c>
      <c r="V176" s="61">
        <f t="shared" si="68"/>
        <v>0</v>
      </c>
      <c r="X176" s="62"/>
    </row>
    <row r="177" spans="1:25" x14ac:dyDescent="0.25">
      <c r="A177" t="s">
        <v>77</v>
      </c>
      <c r="B177" s="100" t="s">
        <v>78</v>
      </c>
      <c r="C177" s="125">
        <v>26516192</v>
      </c>
      <c r="D177" s="108">
        <v>0</v>
      </c>
      <c r="E177" s="108">
        <v>0</v>
      </c>
      <c r="F177" s="108">
        <v>0</v>
      </c>
      <c r="G177" s="108">
        <v>0</v>
      </c>
      <c r="H177" s="125">
        <v>0</v>
      </c>
      <c r="I177" s="108">
        <v>0</v>
      </c>
      <c r="J177" s="68">
        <v>0</v>
      </c>
      <c r="K177" s="108">
        <v>0</v>
      </c>
      <c r="L177" s="108">
        <v>0</v>
      </c>
      <c r="M177" s="108">
        <v>0</v>
      </c>
      <c r="N177" s="108">
        <v>0</v>
      </c>
      <c r="P177" t="s">
        <v>77</v>
      </c>
      <c r="Q177" s="100" t="s">
        <v>78</v>
      </c>
      <c r="R177" s="61">
        <f t="shared" si="64"/>
        <v>26516192</v>
      </c>
      <c r="S177" s="61">
        <f t="shared" si="65"/>
        <v>0</v>
      </c>
      <c r="T177" s="61">
        <f t="shared" si="66"/>
        <v>0</v>
      </c>
      <c r="U177" s="61">
        <f t="shared" si="67"/>
        <v>0</v>
      </c>
      <c r="V177" s="61">
        <f t="shared" si="68"/>
        <v>26516192</v>
      </c>
      <c r="X177" s="62"/>
    </row>
    <row r="178" spans="1:25" x14ac:dyDescent="0.25">
      <c r="A178" t="s">
        <v>79</v>
      </c>
      <c r="B178" s="100" t="s">
        <v>80</v>
      </c>
      <c r="C178" s="125">
        <v>1860183</v>
      </c>
      <c r="D178" s="108">
        <v>0</v>
      </c>
      <c r="E178" s="108">
        <v>0</v>
      </c>
      <c r="F178" s="108">
        <v>0</v>
      </c>
      <c r="G178" s="108">
        <v>0</v>
      </c>
      <c r="H178" s="125">
        <v>0</v>
      </c>
      <c r="I178" s="108">
        <v>0</v>
      </c>
      <c r="J178" s="68">
        <v>0</v>
      </c>
      <c r="K178" s="108">
        <v>0</v>
      </c>
      <c r="L178" s="108">
        <v>0</v>
      </c>
      <c r="M178" s="108">
        <v>0</v>
      </c>
      <c r="N178" s="108">
        <v>0</v>
      </c>
      <c r="P178" t="s">
        <v>79</v>
      </c>
      <c r="Q178" s="100" t="s">
        <v>80</v>
      </c>
      <c r="R178" s="61">
        <f t="shared" si="64"/>
        <v>1860183</v>
      </c>
      <c r="S178" s="61">
        <f t="shared" si="65"/>
        <v>0</v>
      </c>
      <c r="T178" s="61">
        <f t="shared" si="66"/>
        <v>0</v>
      </c>
      <c r="U178" s="61">
        <f t="shared" si="67"/>
        <v>0</v>
      </c>
      <c r="V178" s="61">
        <f t="shared" si="68"/>
        <v>1860183</v>
      </c>
      <c r="X178" s="62"/>
    </row>
    <row r="179" spans="1:25" x14ac:dyDescent="0.25">
      <c r="A179" t="s">
        <v>81</v>
      </c>
      <c r="B179" s="100" t="s">
        <v>82</v>
      </c>
      <c r="C179" s="125">
        <v>8457847</v>
      </c>
      <c r="D179" s="108">
        <v>0</v>
      </c>
      <c r="E179" s="108">
        <v>0</v>
      </c>
      <c r="F179" s="108">
        <v>0</v>
      </c>
      <c r="G179" s="108">
        <v>0</v>
      </c>
      <c r="H179" s="125">
        <v>0</v>
      </c>
      <c r="I179" s="108">
        <v>0</v>
      </c>
      <c r="J179" s="68">
        <v>0</v>
      </c>
      <c r="K179" s="108">
        <v>0</v>
      </c>
      <c r="L179" s="108">
        <v>0</v>
      </c>
      <c r="M179" s="108">
        <v>0</v>
      </c>
      <c r="N179" s="108">
        <v>0</v>
      </c>
      <c r="P179" t="s">
        <v>81</v>
      </c>
      <c r="Q179" s="100" t="s">
        <v>82</v>
      </c>
      <c r="R179" s="61">
        <f t="shared" si="64"/>
        <v>8457847</v>
      </c>
      <c r="S179" s="61">
        <f t="shared" si="65"/>
        <v>0</v>
      </c>
      <c r="T179" s="61">
        <f t="shared" si="66"/>
        <v>0</v>
      </c>
      <c r="U179" s="61">
        <f t="shared" si="67"/>
        <v>0</v>
      </c>
      <c r="V179" s="61">
        <f t="shared" si="68"/>
        <v>8457847</v>
      </c>
      <c r="X179" s="62"/>
    </row>
    <row r="180" spans="1:25" x14ac:dyDescent="0.25">
      <c r="A180" t="s">
        <v>83</v>
      </c>
      <c r="B180" s="100" t="s">
        <v>84</v>
      </c>
      <c r="C180" s="128">
        <v>286612</v>
      </c>
      <c r="D180" s="127">
        <v>0</v>
      </c>
      <c r="E180" s="127">
        <v>0</v>
      </c>
      <c r="F180" s="127">
        <v>0</v>
      </c>
      <c r="G180" s="127">
        <v>0</v>
      </c>
      <c r="H180" s="128">
        <v>0</v>
      </c>
      <c r="I180" s="127">
        <v>0</v>
      </c>
      <c r="J180" s="79">
        <v>0</v>
      </c>
      <c r="K180" s="127">
        <v>0</v>
      </c>
      <c r="L180" s="127">
        <v>0</v>
      </c>
      <c r="M180" s="127">
        <v>0</v>
      </c>
      <c r="N180" s="127">
        <v>0</v>
      </c>
      <c r="P180" t="s">
        <v>83</v>
      </c>
      <c r="Q180" s="100" t="s">
        <v>84</v>
      </c>
      <c r="R180" s="65">
        <f t="shared" si="64"/>
        <v>286612</v>
      </c>
      <c r="S180" s="65">
        <f t="shared" si="65"/>
        <v>0</v>
      </c>
      <c r="T180" s="65">
        <f t="shared" si="66"/>
        <v>0</v>
      </c>
      <c r="U180" s="65">
        <f t="shared" si="67"/>
        <v>0</v>
      </c>
      <c r="V180" s="65">
        <f t="shared" si="68"/>
        <v>286612</v>
      </c>
      <c r="X180" s="62"/>
    </row>
    <row r="181" spans="1:25" x14ac:dyDescent="0.25">
      <c r="A181" s="103" t="s">
        <v>85</v>
      </c>
      <c r="C181" s="108">
        <f t="shared" ref="C181:N181" si="69">SUM(C169:C180)</f>
        <v>377956806</v>
      </c>
      <c r="D181" s="108">
        <f>SUM(D169:D180)</f>
        <v>0</v>
      </c>
      <c r="E181" s="108">
        <f t="shared" si="69"/>
        <v>0</v>
      </c>
      <c r="F181" s="108">
        <f t="shared" si="69"/>
        <v>0</v>
      </c>
      <c r="G181" s="108">
        <f t="shared" si="69"/>
        <v>0</v>
      </c>
      <c r="H181" s="125">
        <f>SUM(H169:H180)</f>
        <v>0</v>
      </c>
      <c r="I181" s="108">
        <f t="shared" si="69"/>
        <v>0</v>
      </c>
      <c r="J181" s="68">
        <f t="shared" si="69"/>
        <v>0</v>
      </c>
      <c r="K181" s="108">
        <f t="shared" si="69"/>
        <v>0</v>
      </c>
      <c r="L181" s="108">
        <f t="shared" si="69"/>
        <v>0</v>
      </c>
      <c r="M181" s="108">
        <f t="shared" si="69"/>
        <v>0</v>
      </c>
      <c r="N181" s="108">
        <f t="shared" si="69"/>
        <v>0</v>
      </c>
      <c r="P181" s="106" t="s">
        <v>85</v>
      </c>
      <c r="R181" s="61">
        <f t="shared" si="64"/>
        <v>377956806</v>
      </c>
      <c r="S181" s="61">
        <f t="shared" si="65"/>
        <v>0</v>
      </c>
      <c r="T181" s="77">
        <f t="shared" si="66"/>
        <v>0</v>
      </c>
      <c r="U181" s="61">
        <f t="shared" si="67"/>
        <v>0</v>
      </c>
      <c r="V181" s="61">
        <f t="shared" si="68"/>
        <v>377956806</v>
      </c>
      <c r="X181" s="62"/>
    </row>
    <row r="182" spans="1:25" ht="15.75" thickBot="1" x14ac:dyDescent="0.3">
      <c r="A182" s="103" t="s">
        <v>86</v>
      </c>
      <c r="C182" s="107">
        <f t="shared" ref="C182:N182" si="70">SUM(C169:C173)+SUM(C178:C180)</f>
        <v>351440614</v>
      </c>
      <c r="D182" s="107">
        <f>SUM(D169:D173)+SUM(D178:D180)</f>
        <v>0</v>
      </c>
      <c r="E182" s="107">
        <f t="shared" si="70"/>
        <v>0</v>
      </c>
      <c r="F182" s="107">
        <f t="shared" si="70"/>
        <v>0</v>
      </c>
      <c r="G182" s="107">
        <f t="shared" si="70"/>
        <v>0</v>
      </c>
      <c r="H182" s="129">
        <f>SUM(H169:H173)+SUM(H178:H180)</f>
        <v>0</v>
      </c>
      <c r="I182" s="107">
        <f t="shared" si="70"/>
        <v>0</v>
      </c>
      <c r="J182" s="66">
        <f t="shared" si="70"/>
        <v>0</v>
      </c>
      <c r="K182" s="107">
        <f t="shared" si="70"/>
        <v>0</v>
      </c>
      <c r="L182" s="107">
        <f t="shared" si="70"/>
        <v>0</v>
      </c>
      <c r="M182" s="107">
        <f t="shared" si="70"/>
        <v>0</v>
      </c>
      <c r="N182" s="107">
        <f t="shared" si="70"/>
        <v>0</v>
      </c>
      <c r="P182" s="106" t="s">
        <v>86</v>
      </c>
      <c r="R182" s="67">
        <f t="shared" si="64"/>
        <v>351440614</v>
      </c>
      <c r="S182" s="67">
        <f t="shared" si="65"/>
        <v>0</v>
      </c>
      <c r="T182" s="67">
        <f t="shared" si="66"/>
        <v>0</v>
      </c>
      <c r="U182" s="67">
        <f t="shared" si="67"/>
        <v>0</v>
      </c>
      <c r="V182" s="67">
        <f t="shared" si="68"/>
        <v>351440614</v>
      </c>
      <c r="X182" s="62"/>
    </row>
    <row r="183" spans="1:25" ht="15.75" thickTop="1" x14ac:dyDescent="0.25">
      <c r="A183" s="106"/>
      <c r="C183" s="108"/>
      <c r="D183" s="108"/>
      <c r="E183" s="108"/>
      <c r="F183" s="108"/>
      <c r="G183" s="108"/>
      <c r="H183" s="125"/>
      <c r="I183" s="108"/>
      <c r="J183" s="68"/>
      <c r="K183" s="108"/>
      <c r="L183" s="108"/>
      <c r="M183" s="108"/>
      <c r="N183" s="108"/>
      <c r="P183" s="106"/>
      <c r="R183" s="61"/>
      <c r="S183" s="61"/>
      <c r="T183" s="77"/>
      <c r="U183" s="61"/>
      <c r="V183" s="61"/>
      <c r="X183" s="62"/>
    </row>
    <row r="184" spans="1:25" x14ac:dyDescent="0.25">
      <c r="A184" t="s">
        <v>89</v>
      </c>
      <c r="B184" t="s">
        <v>90</v>
      </c>
      <c r="C184" s="108">
        <v>-6806677</v>
      </c>
      <c r="D184" s="108">
        <v>0</v>
      </c>
      <c r="E184" s="108">
        <v>0</v>
      </c>
      <c r="F184" s="108">
        <v>0</v>
      </c>
      <c r="G184" s="108">
        <v>0</v>
      </c>
      <c r="H184" s="125">
        <v>0</v>
      </c>
      <c r="I184" s="108">
        <v>0</v>
      </c>
      <c r="J184" s="68">
        <v>0</v>
      </c>
      <c r="K184" s="108">
        <v>0</v>
      </c>
      <c r="L184" s="108">
        <v>0</v>
      </c>
      <c r="M184" s="108">
        <v>0</v>
      </c>
      <c r="N184" s="108">
        <v>0</v>
      </c>
      <c r="P184" t="s">
        <v>91</v>
      </c>
      <c r="Q184" t="s">
        <v>90</v>
      </c>
      <c r="R184" s="61">
        <f t="shared" si="64"/>
        <v>-6806677</v>
      </c>
      <c r="S184" s="61">
        <f t="shared" si="65"/>
        <v>0</v>
      </c>
      <c r="T184" s="61">
        <f t="shared" si="66"/>
        <v>0</v>
      </c>
      <c r="U184" s="61">
        <f t="shared" si="67"/>
        <v>0</v>
      </c>
      <c r="V184" s="61">
        <f t="shared" si="68"/>
        <v>-6806677</v>
      </c>
      <c r="X184" s="62"/>
    </row>
    <row r="185" spans="1:25" x14ac:dyDescent="0.25">
      <c r="A185" s="106"/>
      <c r="B185" t="s">
        <v>92</v>
      </c>
      <c r="C185" s="108">
        <v>-10166472</v>
      </c>
      <c r="D185" s="108">
        <v>0</v>
      </c>
      <c r="E185" s="108">
        <v>0</v>
      </c>
      <c r="F185" s="108">
        <v>0</v>
      </c>
      <c r="G185" s="108">
        <v>0</v>
      </c>
      <c r="H185" s="125">
        <v>0</v>
      </c>
      <c r="I185" s="108">
        <v>0</v>
      </c>
      <c r="J185" s="68">
        <v>0</v>
      </c>
      <c r="K185" s="108">
        <v>0</v>
      </c>
      <c r="L185" s="108">
        <v>0</v>
      </c>
      <c r="M185" s="108">
        <v>0</v>
      </c>
      <c r="N185" s="108">
        <v>0</v>
      </c>
      <c r="P185" s="106" t="s">
        <v>93</v>
      </c>
      <c r="Q185" t="s">
        <v>92</v>
      </c>
      <c r="R185" s="61">
        <f t="shared" si="64"/>
        <v>-10166472</v>
      </c>
      <c r="S185" s="61">
        <f t="shared" si="65"/>
        <v>0</v>
      </c>
      <c r="T185" s="61">
        <f t="shared" si="66"/>
        <v>0</v>
      </c>
      <c r="U185" s="61">
        <f t="shared" si="67"/>
        <v>0</v>
      </c>
      <c r="V185" s="61">
        <f t="shared" si="68"/>
        <v>-10166472</v>
      </c>
      <c r="X185" s="62"/>
    </row>
    <row r="186" spans="1:25" x14ac:dyDescent="0.25">
      <c r="B186" t="s">
        <v>94</v>
      </c>
      <c r="C186" s="108">
        <v>-114005</v>
      </c>
      <c r="D186" s="108">
        <v>0</v>
      </c>
      <c r="E186" s="108">
        <v>0</v>
      </c>
      <c r="F186" s="108">
        <v>0</v>
      </c>
      <c r="G186" s="108">
        <v>0</v>
      </c>
      <c r="H186" s="125">
        <v>0</v>
      </c>
      <c r="I186" s="108">
        <v>0</v>
      </c>
      <c r="J186" s="68">
        <v>0</v>
      </c>
      <c r="K186" s="108">
        <v>0</v>
      </c>
      <c r="L186" s="108">
        <v>0</v>
      </c>
      <c r="M186" s="108">
        <v>0</v>
      </c>
      <c r="N186" s="108">
        <v>0</v>
      </c>
      <c r="Q186" t="s">
        <v>94</v>
      </c>
      <c r="R186" s="61">
        <f t="shared" si="64"/>
        <v>-114005</v>
      </c>
      <c r="S186" s="61">
        <f t="shared" si="65"/>
        <v>0</v>
      </c>
      <c r="T186" s="61">
        <f t="shared" si="66"/>
        <v>0</v>
      </c>
      <c r="U186" s="61">
        <f t="shared" si="67"/>
        <v>0</v>
      </c>
      <c r="V186" s="61">
        <f t="shared" si="68"/>
        <v>-114005</v>
      </c>
      <c r="X186" s="62"/>
    </row>
    <row r="187" spans="1:25" x14ac:dyDescent="0.25">
      <c r="C187" s="108"/>
      <c r="D187" s="108"/>
      <c r="E187" s="108"/>
      <c r="F187" s="108"/>
      <c r="G187" s="108"/>
      <c r="H187" s="125"/>
      <c r="I187" s="108"/>
      <c r="J187" s="68"/>
      <c r="K187" s="108"/>
      <c r="L187" s="108"/>
      <c r="M187" s="108"/>
      <c r="N187" s="108"/>
      <c r="R187" s="61"/>
      <c r="S187" s="61"/>
      <c r="T187" s="61"/>
      <c r="U187" s="61"/>
      <c r="V187" s="61"/>
      <c r="X187" s="62"/>
    </row>
    <row r="188" spans="1:25" x14ac:dyDescent="0.25">
      <c r="C188" s="108"/>
      <c r="D188" s="108"/>
      <c r="E188" s="108"/>
      <c r="F188" s="108"/>
      <c r="G188" s="108"/>
      <c r="H188" s="125"/>
      <c r="I188" s="108"/>
      <c r="J188" s="68"/>
      <c r="K188" s="108"/>
      <c r="L188" s="108"/>
      <c r="M188" s="108"/>
      <c r="N188" s="108"/>
      <c r="R188" s="61"/>
      <c r="S188" s="61"/>
      <c r="T188" s="61"/>
      <c r="U188" s="61"/>
      <c r="V188" s="61"/>
      <c r="X188" s="62"/>
    </row>
    <row r="189" spans="1:25" x14ac:dyDescent="0.25">
      <c r="C189" s="108"/>
      <c r="D189" s="108"/>
      <c r="E189" s="108"/>
      <c r="F189" s="108"/>
      <c r="G189" s="108"/>
      <c r="H189" s="125"/>
      <c r="I189" s="108"/>
      <c r="J189" s="68"/>
      <c r="K189" s="108"/>
      <c r="L189" s="108"/>
      <c r="M189" s="108"/>
      <c r="N189" s="108"/>
      <c r="R189" s="61"/>
      <c r="S189" s="61"/>
      <c r="T189" s="61"/>
      <c r="U189" s="61"/>
      <c r="V189" s="61"/>
      <c r="X189" s="62"/>
    </row>
    <row r="190" spans="1:25" x14ac:dyDescent="0.25">
      <c r="C190" s="115"/>
      <c r="D190" s="115"/>
      <c r="E190" s="108"/>
      <c r="F190" s="108"/>
      <c r="G190" s="108"/>
      <c r="H190" s="125"/>
      <c r="I190" s="108"/>
      <c r="J190" s="68"/>
      <c r="K190" s="108"/>
      <c r="L190" s="108"/>
      <c r="M190" s="108"/>
      <c r="N190" s="108"/>
    </row>
    <row r="191" spans="1:25" x14ac:dyDescent="0.25">
      <c r="A191" s="98" t="s">
        <v>104</v>
      </c>
      <c r="C191" s="108"/>
      <c r="D191" s="108"/>
      <c r="E191" s="108"/>
      <c r="F191" s="108"/>
      <c r="G191" s="108"/>
      <c r="H191" s="125"/>
      <c r="I191" s="108"/>
      <c r="J191" s="68"/>
      <c r="K191" s="108"/>
      <c r="L191" s="108"/>
      <c r="M191" s="108"/>
      <c r="N191" s="108"/>
      <c r="P191" s="98" t="s">
        <v>104</v>
      </c>
    </row>
    <row r="192" spans="1:25" x14ac:dyDescent="0.25">
      <c r="A192" t="s">
        <v>62</v>
      </c>
      <c r="B192" s="100" t="s">
        <v>63</v>
      </c>
      <c r="C192" s="130">
        <v>19861449.759999994</v>
      </c>
      <c r="D192" s="130">
        <v>0</v>
      </c>
      <c r="E192" s="130">
        <v>0</v>
      </c>
      <c r="F192" s="130">
        <v>0</v>
      </c>
      <c r="G192" s="115">
        <v>0</v>
      </c>
      <c r="H192" s="130">
        <v>0</v>
      </c>
      <c r="I192" s="130">
        <v>0</v>
      </c>
      <c r="J192" s="80">
        <v>0</v>
      </c>
      <c r="K192" s="130">
        <v>0</v>
      </c>
      <c r="L192" s="130">
        <v>0</v>
      </c>
      <c r="M192" s="130">
        <v>0</v>
      </c>
      <c r="N192" s="130">
        <v>0</v>
      </c>
      <c r="P192" t="s">
        <v>62</v>
      </c>
      <c r="Q192" s="100" t="s">
        <v>63</v>
      </c>
      <c r="R192" s="70">
        <f t="shared" ref="R192:R209" si="71">SUM(C192:E192)</f>
        <v>19861449.759999994</v>
      </c>
      <c r="S192" s="70">
        <f t="shared" ref="S192:S209" si="72">SUM(F192:H192)</f>
        <v>0</v>
      </c>
      <c r="T192" s="70">
        <f t="shared" ref="T192:T209" si="73">SUM(I192:K192)</f>
        <v>0</v>
      </c>
      <c r="U192" s="70">
        <f t="shared" ref="U192:U209" si="74">SUM(L192:N192)</f>
        <v>0</v>
      </c>
      <c r="V192" s="70">
        <f t="shared" ref="V192:V209" si="75">SUM(C192:N192)</f>
        <v>19861449.759999994</v>
      </c>
      <c r="X192" s="62"/>
      <c r="Y192" s="62"/>
    </row>
    <row r="193" spans="1:25" x14ac:dyDescent="0.25">
      <c r="A193" t="s">
        <v>64</v>
      </c>
      <c r="B193" s="100" t="s">
        <v>65</v>
      </c>
      <c r="C193" s="130">
        <v>10812609.040000001</v>
      </c>
      <c r="D193" s="130">
        <v>0</v>
      </c>
      <c r="E193" s="130">
        <v>0</v>
      </c>
      <c r="F193" s="130">
        <v>0</v>
      </c>
      <c r="G193" s="115">
        <v>0</v>
      </c>
      <c r="H193" s="130">
        <v>0</v>
      </c>
      <c r="I193" s="130">
        <v>0</v>
      </c>
      <c r="J193" s="81">
        <v>0</v>
      </c>
      <c r="K193" s="115">
        <v>0</v>
      </c>
      <c r="L193" s="115">
        <v>0</v>
      </c>
      <c r="M193" s="115">
        <v>0</v>
      </c>
      <c r="N193" s="115">
        <v>0</v>
      </c>
      <c r="P193" t="s">
        <v>64</v>
      </c>
      <c r="Q193" s="100" t="s">
        <v>65</v>
      </c>
      <c r="R193" s="70">
        <f t="shared" si="71"/>
        <v>10812609.040000001</v>
      </c>
      <c r="S193" s="70">
        <f t="shared" si="72"/>
        <v>0</v>
      </c>
      <c r="T193" s="70">
        <f t="shared" si="73"/>
        <v>0</v>
      </c>
      <c r="U193" s="70">
        <f t="shared" si="74"/>
        <v>0</v>
      </c>
      <c r="V193" s="70">
        <f t="shared" si="75"/>
        <v>10812609.040000001</v>
      </c>
      <c r="X193" s="62"/>
      <c r="Y193" s="62"/>
    </row>
    <row r="194" spans="1:25" x14ac:dyDescent="0.25">
      <c r="A194" t="s">
        <v>66</v>
      </c>
      <c r="B194" s="100" t="s">
        <v>67</v>
      </c>
      <c r="C194" s="130">
        <v>4651263.9099999992</v>
      </c>
      <c r="D194" s="130">
        <v>0</v>
      </c>
      <c r="E194" s="130">
        <v>0</v>
      </c>
      <c r="F194" s="130">
        <v>0</v>
      </c>
      <c r="G194" s="130">
        <v>0</v>
      </c>
      <c r="H194" s="130">
        <v>0</v>
      </c>
      <c r="I194" s="130">
        <v>0</v>
      </c>
      <c r="J194" s="81">
        <v>0</v>
      </c>
      <c r="K194" s="115">
        <v>0</v>
      </c>
      <c r="L194" s="130">
        <v>0</v>
      </c>
      <c r="M194" s="130">
        <v>0</v>
      </c>
      <c r="N194" s="115">
        <v>0</v>
      </c>
      <c r="P194" t="s">
        <v>66</v>
      </c>
      <c r="Q194" s="100" t="s">
        <v>67</v>
      </c>
      <c r="R194" s="70">
        <f t="shared" si="71"/>
        <v>4651263.9099999992</v>
      </c>
      <c r="S194" s="70">
        <f t="shared" si="72"/>
        <v>0</v>
      </c>
      <c r="T194" s="70">
        <f t="shared" si="73"/>
        <v>0</v>
      </c>
      <c r="U194" s="70">
        <f t="shared" si="74"/>
        <v>0</v>
      </c>
      <c r="V194" s="70">
        <f t="shared" si="75"/>
        <v>4651263.9099999992</v>
      </c>
      <c r="X194" s="62"/>
      <c r="Y194" s="62"/>
    </row>
    <row r="195" spans="1:25" x14ac:dyDescent="0.25">
      <c r="A195" t="s">
        <v>68</v>
      </c>
      <c r="B195" s="100" t="s">
        <v>69</v>
      </c>
      <c r="C195" s="130">
        <v>446790.12000000005</v>
      </c>
      <c r="D195" s="130">
        <v>0</v>
      </c>
      <c r="E195" s="130">
        <v>0</v>
      </c>
      <c r="F195" s="130">
        <v>0</v>
      </c>
      <c r="G195" s="115">
        <v>0</v>
      </c>
      <c r="H195" s="130">
        <v>0</v>
      </c>
      <c r="I195" s="130">
        <v>0</v>
      </c>
      <c r="J195" s="81">
        <v>0</v>
      </c>
      <c r="K195" s="115">
        <v>0</v>
      </c>
      <c r="L195" s="130">
        <v>0</v>
      </c>
      <c r="M195" s="130">
        <v>0</v>
      </c>
      <c r="N195" s="115">
        <v>0</v>
      </c>
      <c r="P195" t="s">
        <v>68</v>
      </c>
      <c r="Q195" s="100" t="s">
        <v>69</v>
      </c>
      <c r="R195" s="70">
        <f t="shared" si="71"/>
        <v>446790.12000000005</v>
      </c>
      <c r="S195" s="70">
        <f t="shared" si="72"/>
        <v>0</v>
      </c>
      <c r="T195" s="70">
        <f t="shared" si="73"/>
        <v>0</v>
      </c>
      <c r="U195" s="70">
        <f t="shared" si="74"/>
        <v>0</v>
      </c>
      <c r="V195" s="70">
        <f t="shared" si="75"/>
        <v>446790.12000000005</v>
      </c>
      <c r="X195" s="62"/>
      <c r="Y195" s="62"/>
    </row>
    <row r="196" spans="1:25" x14ac:dyDescent="0.25">
      <c r="A196" t="s">
        <v>70</v>
      </c>
      <c r="B196" s="100" t="s">
        <v>71</v>
      </c>
      <c r="C196" s="130">
        <v>359160.45000000007</v>
      </c>
      <c r="D196" s="130">
        <v>0</v>
      </c>
      <c r="E196" s="130">
        <v>0</v>
      </c>
      <c r="F196" s="130">
        <v>0</v>
      </c>
      <c r="G196" s="130">
        <v>0</v>
      </c>
      <c r="H196" s="130">
        <v>0</v>
      </c>
      <c r="I196" s="130">
        <v>0</v>
      </c>
      <c r="J196" s="80">
        <v>0</v>
      </c>
      <c r="K196" s="130">
        <v>0</v>
      </c>
      <c r="L196" s="130">
        <v>0</v>
      </c>
      <c r="M196" s="130">
        <v>0</v>
      </c>
      <c r="N196" s="130">
        <v>0</v>
      </c>
      <c r="P196" t="s">
        <v>70</v>
      </c>
      <c r="Q196" s="100" t="s">
        <v>71</v>
      </c>
      <c r="R196" s="70">
        <f t="shared" si="71"/>
        <v>359160.45000000007</v>
      </c>
      <c r="S196" s="70">
        <f t="shared" si="72"/>
        <v>0</v>
      </c>
      <c r="T196" s="70">
        <f t="shared" si="73"/>
        <v>0</v>
      </c>
      <c r="U196" s="70">
        <f t="shared" si="74"/>
        <v>0</v>
      </c>
      <c r="V196" s="70">
        <f t="shared" si="75"/>
        <v>359160.45000000007</v>
      </c>
      <c r="X196" s="62"/>
      <c r="Y196" s="62"/>
    </row>
    <row r="197" spans="1:25" x14ac:dyDescent="0.25">
      <c r="A197" s="111" t="s">
        <v>72</v>
      </c>
      <c r="B197" s="100"/>
      <c r="C197" s="131">
        <v>0</v>
      </c>
      <c r="D197" s="131">
        <v>0</v>
      </c>
      <c r="E197" s="132">
        <v>0</v>
      </c>
      <c r="F197" s="132">
        <v>0</v>
      </c>
      <c r="G197" s="132">
        <v>0</v>
      </c>
      <c r="H197" s="132">
        <v>0</v>
      </c>
      <c r="I197" s="131">
        <v>0</v>
      </c>
      <c r="J197" s="82">
        <v>0</v>
      </c>
      <c r="K197" s="132">
        <v>0</v>
      </c>
      <c r="L197" s="132">
        <v>0</v>
      </c>
      <c r="M197" s="132">
        <v>0</v>
      </c>
      <c r="N197" s="132">
        <v>0</v>
      </c>
      <c r="O197" s="133"/>
      <c r="P197" t="s">
        <v>72</v>
      </c>
      <c r="Q197" s="133"/>
      <c r="R197" s="70">
        <f>SUM(C197:E197)</f>
        <v>0</v>
      </c>
      <c r="S197" s="70">
        <f>SUM(F197:H197)</f>
        <v>0</v>
      </c>
      <c r="T197" s="70">
        <f>SUM(I197:K197)</f>
        <v>0</v>
      </c>
      <c r="U197" s="70">
        <f>SUM(L197:N197)</f>
        <v>0</v>
      </c>
      <c r="V197" s="70">
        <f>SUM(C197:N197)</f>
        <v>0</v>
      </c>
      <c r="X197" s="62"/>
      <c r="Y197" s="62"/>
    </row>
    <row r="198" spans="1:25" x14ac:dyDescent="0.25">
      <c r="A198" t="s">
        <v>73</v>
      </c>
      <c r="B198" s="100" t="s">
        <v>74</v>
      </c>
      <c r="C198" s="131">
        <v>0</v>
      </c>
      <c r="D198" s="131">
        <v>0</v>
      </c>
      <c r="E198" s="132">
        <v>0</v>
      </c>
      <c r="F198" s="132">
        <v>0</v>
      </c>
      <c r="G198" s="132">
        <v>0</v>
      </c>
      <c r="H198" s="132">
        <v>0</v>
      </c>
      <c r="I198" s="131">
        <v>0</v>
      </c>
      <c r="J198" s="82">
        <v>0</v>
      </c>
      <c r="K198" s="132">
        <v>0</v>
      </c>
      <c r="L198" s="132">
        <v>0</v>
      </c>
      <c r="M198" s="132">
        <v>0</v>
      </c>
      <c r="N198" s="132">
        <v>0</v>
      </c>
      <c r="P198" t="s">
        <v>73</v>
      </c>
      <c r="Q198" s="100" t="s">
        <v>74</v>
      </c>
      <c r="R198" s="70">
        <f t="shared" si="71"/>
        <v>0</v>
      </c>
      <c r="S198" s="70">
        <f t="shared" si="72"/>
        <v>0</v>
      </c>
      <c r="T198" s="70">
        <f t="shared" si="73"/>
        <v>0</v>
      </c>
      <c r="U198" s="70">
        <f t="shared" si="74"/>
        <v>0</v>
      </c>
      <c r="V198" s="70">
        <f t="shared" si="75"/>
        <v>0</v>
      </c>
      <c r="X198" s="62"/>
      <c r="Y198" s="62"/>
    </row>
    <row r="199" spans="1:25" x14ac:dyDescent="0.25">
      <c r="A199" t="s">
        <v>75</v>
      </c>
      <c r="B199" s="100" t="s">
        <v>76</v>
      </c>
      <c r="C199" s="131">
        <v>0</v>
      </c>
      <c r="D199" s="131">
        <v>0</v>
      </c>
      <c r="E199" s="132">
        <v>0</v>
      </c>
      <c r="F199" s="132">
        <v>0</v>
      </c>
      <c r="G199" s="132">
        <v>0</v>
      </c>
      <c r="H199" s="132">
        <v>0</v>
      </c>
      <c r="I199" s="131">
        <v>0</v>
      </c>
      <c r="J199" s="82">
        <v>0</v>
      </c>
      <c r="K199" s="132">
        <v>0</v>
      </c>
      <c r="L199" s="132">
        <v>0</v>
      </c>
      <c r="M199" s="132">
        <v>0</v>
      </c>
      <c r="N199" s="132">
        <v>0</v>
      </c>
      <c r="P199" t="s">
        <v>75</v>
      </c>
      <c r="Q199" s="100" t="s">
        <v>76</v>
      </c>
      <c r="R199" s="70">
        <f t="shared" si="71"/>
        <v>0</v>
      </c>
      <c r="S199" s="70">
        <f t="shared" si="72"/>
        <v>0</v>
      </c>
      <c r="T199" s="70">
        <f t="shared" si="73"/>
        <v>0</v>
      </c>
      <c r="U199" s="70">
        <f t="shared" si="74"/>
        <v>0</v>
      </c>
      <c r="V199" s="70">
        <f t="shared" si="75"/>
        <v>0</v>
      </c>
      <c r="X199" s="62"/>
      <c r="Y199" s="62"/>
    </row>
    <row r="200" spans="1:25" x14ac:dyDescent="0.25">
      <c r="A200" t="s">
        <v>77</v>
      </c>
      <c r="B200" s="100" t="s">
        <v>78</v>
      </c>
      <c r="C200" s="130">
        <v>1284973.77</v>
      </c>
      <c r="D200" s="130">
        <v>0</v>
      </c>
      <c r="E200" s="115">
        <v>0</v>
      </c>
      <c r="F200" s="130">
        <v>0</v>
      </c>
      <c r="G200" s="130">
        <v>0</v>
      </c>
      <c r="H200" s="130">
        <v>0</v>
      </c>
      <c r="I200" s="130">
        <v>0</v>
      </c>
      <c r="J200" s="80">
        <v>0</v>
      </c>
      <c r="K200" s="130">
        <v>0</v>
      </c>
      <c r="L200" s="130">
        <v>0</v>
      </c>
      <c r="M200" s="130">
        <v>0</v>
      </c>
      <c r="N200" s="115">
        <v>0</v>
      </c>
      <c r="P200" t="s">
        <v>77</v>
      </c>
      <c r="Q200" s="100" t="s">
        <v>78</v>
      </c>
      <c r="R200" s="70">
        <f t="shared" si="71"/>
        <v>1284973.77</v>
      </c>
      <c r="S200" s="70">
        <f t="shared" si="72"/>
        <v>0</v>
      </c>
      <c r="T200" s="70">
        <f t="shared" si="73"/>
        <v>0</v>
      </c>
      <c r="U200" s="70">
        <f t="shared" si="74"/>
        <v>0</v>
      </c>
      <c r="V200" s="70">
        <f t="shared" si="75"/>
        <v>1284973.77</v>
      </c>
      <c r="X200" s="62"/>
      <c r="Y200" s="62"/>
    </row>
    <row r="201" spans="1:25" x14ac:dyDescent="0.25">
      <c r="A201" t="s">
        <v>79</v>
      </c>
      <c r="B201" s="100" t="s">
        <v>80</v>
      </c>
      <c r="C201" s="130">
        <v>278713.17600000004</v>
      </c>
      <c r="D201" s="130">
        <v>0</v>
      </c>
      <c r="E201" s="130">
        <v>0</v>
      </c>
      <c r="F201" s="130">
        <v>0</v>
      </c>
      <c r="G201" s="115">
        <v>0</v>
      </c>
      <c r="H201" s="130">
        <v>0</v>
      </c>
      <c r="I201" s="130">
        <v>0</v>
      </c>
      <c r="J201" s="81">
        <v>0</v>
      </c>
      <c r="K201" s="115">
        <v>0</v>
      </c>
      <c r="L201" s="130">
        <v>0</v>
      </c>
      <c r="M201" s="130">
        <v>0</v>
      </c>
      <c r="N201" s="115">
        <v>0</v>
      </c>
      <c r="P201" t="s">
        <v>79</v>
      </c>
      <c r="Q201" s="100" t="s">
        <v>80</v>
      </c>
      <c r="R201" s="70">
        <f t="shared" si="71"/>
        <v>278713.17600000004</v>
      </c>
      <c r="S201" s="70">
        <f t="shared" si="72"/>
        <v>0</v>
      </c>
      <c r="T201" s="70">
        <f t="shared" si="73"/>
        <v>0</v>
      </c>
      <c r="U201" s="70">
        <f t="shared" si="74"/>
        <v>0</v>
      </c>
      <c r="V201" s="70">
        <f t="shared" si="75"/>
        <v>278713.17600000004</v>
      </c>
      <c r="X201" s="62"/>
      <c r="Y201" s="62"/>
    </row>
    <row r="202" spans="1:25" x14ac:dyDescent="0.25">
      <c r="A202" t="s">
        <v>81</v>
      </c>
      <c r="B202" s="100" t="s">
        <v>82</v>
      </c>
      <c r="C202" s="130">
        <v>851954.11000000022</v>
      </c>
      <c r="D202" s="130">
        <v>0</v>
      </c>
      <c r="E202" s="130">
        <v>0</v>
      </c>
      <c r="F202" s="130">
        <v>0</v>
      </c>
      <c r="G202" s="115">
        <v>0</v>
      </c>
      <c r="H202" s="130">
        <v>0</v>
      </c>
      <c r="I202" s="130">
        <v>0</v>
      </c>
      <c r="J202" s="81">
        <v>0</v>
      </c>
      <c r="K202" s="115">
        <v>0</v>
      </c>
      <c r="L202" s="115">
        <v>0</v>
      </c>
      <c r="M202" s="115">
        <v>0</v>
      </c>
      <c r="N202" s="115">
        <v>0</v>
      </c>
      <c r="P202" t="s">
        <v>81</v>
      </c>
      <c r="Q202" s="100" t="s">
        <v>82</v>
      </c>
      <c r="R202" s="70">
        <f t="shared" si="71"/>
        <v>851954.11000000022</v>
      </c>
      <c r="S202" s="70">
        <f t="shared" si="72"/>
        <v>0</v>
      </c>
      <c r="T202" s="70">
        <f t="shared" si="73"/>
        <v>0</v>
      </c>
      <c r="U202" s="70">
        <f t="shared" si="74"/>
        <v>0</v>
      </c>
      <c r="V202" s="70">
        <f t="shared" si="75"/>
        <v>851954.11000000022</v>
      </c>
      <c r="X202" s="62"/>
      <c r="Y202" s="62"/>
    </row>
    <row r="203" spans="1:25" x14ac:dyDescent="0.25">
      <c r="A203" t="s">
        <v>83</v>
      </c>
      <c r="B203" s="100" t="s">
        <v>84</v>
      </c>
      <c r="C203" s="134">
        <v>27975.399999999998</v>
      </c>
      <c r="D203" s="134">
        <v>0</v>
      </c>
      <c r="E203" s="134">
        <v>0</v>
      </c>
      <c r="F203" s="134">
        <v>0</v>
      </c>
      <c r="G203" s="135">
        <v>0</v>
      </c>
      <c r="H203" s="134">
        <v>0</v>
      </c>
      <c r="I203" s="134">
        <v>0</v>
      </c>
      <c r="J203" s="83">
        <v>0</v>
      </c>
      <c r="K203" s="135">
        <v>0</v>
      </c>
      <c r="L203" s="135">
        <v>0</v>
      </c>
      <c r="M203" s="135">
        <v>0</v>
      </c>
      <c r="N203" s="135">
        <v>0</v>
      </c>
      <c r="P203" t="s">
        <v>83</v>
      </c>
      <c r="Q203" s="100" t="s">
        <v>84</v>
      </c>
      <c r="R203" s="73">
        <f t="shared" si="71"/>
        <v>27975.399999999998</v>
      </c>
      <c r="S203" s="73">
        <f t="shared" si="72"/>
        <v>0</v>
      </c>
      <c r="T203" s="73">
        <f t="shared" si="73"/>
        <v>0</v>
      </c>
      <c r="U203" s="73">
        <f t="shared" si="74"/>
        <v>0</v>
      </c>
      <c r="V203" s="73">
        <f t="shared" si="75"/>
        <v>27975.399999999998</v>
      </c>
      <c r="X203" s="62"/>
      <c r="Y203" s="62"/>
    </row>
    <row r="204" spans="1:25" x14ac:dyDescent="0.25">
      <c r="A204" s="103" t="s">
        <v>85</v>
      </c>
      <c r="C204" s="115">
        <f>SUM(C192:C203)</f>
        <v>38574889.735999994</v>
      </c>
      <c r="D204" s="115">
        <f>SUM(D192:D203)</f>
        <v>0</v>
      </c>
      <c r="E204" s="115">
        <f>SUM(E192:E203)</f>
        <v>0</v>
      </c>
      <c r="F204" s="115">
        <f t="shared" ref="F204:N204" si="76">SUM(F192:F203)</f>
        <v>0</v>
      </c>
      <c r="G204" s="115">
        <f t="shared" si="76"/>
        <v>0</v>
      </c>
      <c r="H204" s="115">
        <f>SUM(H192:H203)</f>
        <v>0</v>
      </c>
      <c r="I204" s="115">
        <f t="shared" si="76"/>
        <v>0</v>
      </c>
      <c r="J204" s="81">
        <f t="shared" si="76"/>
        <v>0</v>
      </c>
      <c r="K204" s="115">
        <f t="shared" si="76"/>
        <v>0</v>
      </c>
      <c r="L204" s="115">
        <f t="shared" si="76"/>
        <v>0</v>
      </c>
      <c r="M204" s="115">
        <f t="shared" si="76"/>
        <v>0</v>
      </c>
      <c r="N204" s="115">
        <f t="shared" si="76"/>
        <v>0</v>
      </c>
      <c r="P204" s="106" t="s">
        <v>85</v>
      </c>
      <c r="R204" s="70">
        <f t="shared" si="71"/>
        <v>38574889.735999994</v>
      </c>
      <c r="S204" s="70">
        <f t="shared" si="72"/>
        <v>0</v>
      </c>
      <c r="T204" s="70">
        <f t="shared" si="73"/>
        <v>0</v>
      </c>
      <c r="U204" s="70">
        <f t="shared" si="74"/>
        <v>0</v>
      </c>
      <c r="V204" s="70">
        <f t="shared" si="75"/>
        <v>38574889.735999994</v>
      </c>
      <c r="X204" s="62"/>
    </row>
    <row r="205" spans="1:25" ht="15.75" thickBot="1" x14ac:dyDescent="0.3">
      <c r="A205" s="103" t="s">
        <v>86</v>
      </c>
      <c r="C205" s="118">
        <f>SUM(C192:C196)+SUM(C201:C203)</f>
        <v>37289915.965999991</v>
      </c>
      <c r="D205" s="118">
        <f t="shared" ref="D205:N205" si="77">SUM(D192:D196)+SUM(D201:D203)</f>
        <v>0</v>
      </c>
      <c r="E205" s="118">
        <f t="shared" si="77"/>
        <v>0</v>
      </c>
      <c r="F205" s="118">
        <f t="shared" si="77"/>
        <v>0</v>
      </c>
      <c r="G205" s="118">
        <f t="shared" si="77"/>
        <v>0</v>
      </c>
      <c r="H205" s="118">
        <f>SUM(H192:H196)+SUM(H201:H203)</f>
        <v>0</v>
      </c>
      <c r="I205" s="118">
        <f t="shared" si="77"/>
        <v>0</v>
      </c>
      <c r="J205" s="74">
        <f t="shared" si="77"/>
        <v>0</v>
      </c>
      <c r="K205" s="118">
        <f t="shared" si="77"/>
        <v>0</v>
      </c>
      <c r="L205" s="118">
        <f t="shared" si="77"/>
        <v>0</v>
      </c>
      <c r="M205" s="118">
        <f t="shared" si="77"/>
        <v>0</v>
      </c>
      <c r="N205" s="118">
        <f t="shared" si="77"/>
        <v>0</v>
      </c>
      <c r="P205" s="106" t="s">
        <v>86</v>
      </c>
      <c r="R205" s="75">
        <f t="shared" si="71"/>
        <v>37289915.965999991</v>
      </c>
      <c r="S205" s="75">
        <f t="shared" si="72"/>
        <v>0</v>
      </c>
      <c r="T205" s="75">
        <f t="shared" si="73"/>
        <v>0</v>
      </c>
      <c r="U205" s="75">
        <f t="shared" si="74"/>
        <v>0</v>
      </c>
      <c r="V205" s="75">
        <f t="shared" si="75"/>
        <v>37289915.965999991</v>
      </c>
      <c r="X205" s="62"/>
    </row>
    <row r="206" spans="1:25" ht="15.75" thickTop="1" x14ac:dyDescent="0.25">
      <c r="A206" s="106"/>
      <c r="C206" s="115"/>
      <c r="D206" s="115"/>
      <c r="E206" s="115"/>
      <c r="F206" s="115"/>
      <c r="G206" s="115"/>
      <c r="H206" s="115"/>
      <c r="I206" s="115"/>
      <c r="J206" s="81"/>
      <c r="K206" s="115"/>
      <c r="L206" s="115"/>
      <c r="M206" s="115"/>
      <c r="N206" s="115"/>
      <c r="P206" s="106"/>
      <c r="R206" s="70"/>
      <c r="S206" s="70"/>
      <c r="T206" s="70"/>
      <c r="U206" s="70"/>
      <c r="V206" s="70"/>
      <c r="X206" s="62"/>
    </row>
    <row r="207" spans="1:25" x14ac:dyDescent="0.25">
      <c r="A207" t="s">
        <v>89</v>
      </c>
      <c r="B207" t="s">
        <v>90</v>
      </c>
      <c r="C207" s="115">
        <v>-936430</v>
      </c>
      <c r="D207" s="115">
        <v>0</v>
      </c>
      <c r="E207" s="115">
        <v>0</v>
      </c>
      <c r="F207" s="115">
        <v>0</v>
      </c>
      <c r="G207" s="115">
        <v>0</v>
      </c>
      <c r="H207" s="115">
        <v>0</v>
      </c>
      <c r="I207" s="115">
        <v>0</v>
      </c>
      <c r="J207" s="81">
        <v>0</v>
      </c>
      <c r="K207" s="115">
        <v>0</v>
      </c>
      <c r="L207" s="115">
        <v>0</v>
      </c>
      <c r="M207" s="115">
        <v>0</v>
      </c>
      <c r="N207" s="115">
        <v>0</v>
      </c>
      <c r="P207" t="s">
        <v>96</v>
      </c>
      <c r="Q207" t="s">
        <v>90</v>
      </c>
      <c r="R207" s="70">
        <f t="shared" si="71"/>
        <v>-936430</v>
      </c>
      <c r="S207" s="70">
        <f t="shared" si="72"/>
        <v>0</v>
      </c>
      <c r="T207" s="70">
        <f t="shared" si="73"/>
        <v>0</v>
      </c>
      <c r="U207" s="70">
        <f t="shared" si="74"/>
        <v>0</v>
      </c>
      <c r="V207" s="70">
        <f t="shared" si="75"/>
        <v>-936430</v>
      </c>
      <c r="X207" s="62"/>
    </row>
    <row r="208" spans="1:25" x14ac:dyDescent="0.25">
      <c r="A208" s="106"/>
      <c r="B208" t="s">
        <v>92</v>
      </c>
      <c r="C208" s="115">
        <v>-1159159</v>
      </c>
      <c r="D208" s="115">
        <v>0</v>
      </c>
      <c r="E208" s="115">
        <v>0</v>
      </c>
      <c r="F208" s="115">
        <v>0</v>
      </c>
      <c r="G208" s="115">
        <v>0</v>
      </c>
      <c r="H208" s="115">
        <v>0</v>
      </c>
      <c r="I208" s="115">
        <v>0</v>
      </c>
      <c r="J208" s="81">
        <v>0</v>
      </c>
      <c r="K208" s="115">
        <v>0</v>
      </c>
      <c r="L208" s="115">
        <v>0</v>
      </c>
      <c r="M208" s="115">
        <v>0</v>
      </c>
      <c r="N208" s="115">
        <v>0</v>
      </c>
      <c r="P208" s="106" t="s">
        <v>97</v>
      </c>
      <c r="Q208" t="s">
        <v>92</v>
      </c>
      <c r="R208" s="70">
        <f t="shared" si="71"/>
        <v>-1159159</v>
      </c>
      <c r="S208" s="70">
        <f t="shared" si="72"/>
        <v>0</v>
      </c>
      <c r="T208" s="70">
        <f t="shared" si="73"/>
        <v>0</v>
      </c>
      <c r="U208" s="70">
        <f t="shared" si="74"/>
        <v>0</v>
      </c>
      <c r="V208" s="70">
        <f t="shared" si="75"/>
        <v>-1159159</v>
      </c>
      <c r="X208" s="62"/>
    </row>
    <row r="209" spans="1:24" x14ac:dyDescent="0.25">
      <c r="B209" t="s">
        <v>94</v>
      </c>
      <c r="C209" s="115">
        <v>-13238</v>
      </c>
      <c r="D209" s="115">
        <v>0</v>
      </c>
      <c r="E209" s="115">
        <v>0</v>
      </c>
      <c r="F209" s="115">
        <v>0</v>
      </c>
      <c r="G209" s="115">
        <v>0</v>
      </c>
      <c r="H209" s="115">
        <v>0</v>
      </c>
      <c r="I209" s="115">
        <v>0</v>
      </c>
      <c r="J209" s="81">
        <v>0</v>
      </c>
      <c r="K209" s="115">
        <v>0</v>
      </c>
      <c r="L209" s="115">
        <v>0</v>
      </c>
      <c r="M209" s="115">
        <v>0</v>
      </c>
      <c r="N209" s="115">
        <v>0</v>
      </c>
      <c r="Q209" t="s">
        <v>94</v>
      </c>
      <c r="R209" s="70">
        <f t="shared" si="71"/>
        <v>-13238</v>
      </c>
      <c r="S209" s="70">
        <f t="shared" si="72"/>
        <v>0</v>
      </c>
      <c r="T209" s="70">
        <f t="shared" si="73"/>
        <v>0</v>
      </c>
      <c r="U209" s="70">
        <f t="shared" si="74"/>
        <v>0</v>
      </c>
      <c r="V209" s="70">
        <f t="shared" si="75"/>
        <v>-13238</v>
      </c>
      <c r="X209" s="62"/>
    </row>
    <row r="210" spans="1:24" x14ac:dyDescent="0.25">
      <c r="A210" t="s">
        <v>98</v>
      </c>
      <c r="C210" s="133">
        <v>175561.38999999998</v>
      </c>
      <c r="D210" s="133">
        <v>0</v>
      </c>
      <c r="E210" s="133">
        <v>0</v>
      </c>
      <c r="F210" s="133">
        <v>0</v>
      </c>
      <c r="G210" s="133">
        <v>0</v>
      </c>
      <c r="H210" s="133">
        <v>0</v>
      </c>
      <c r="I210" s="133">
        <v>0</v>
      </c>
      <c r="J210" s="84">
        <v>0</v>
      </c>
      <c r="K210" s="133">
        <v>0</v>
      </c>
      <c r="L210" s="133">
        <v>0</v>
      </c>
      <c r="M210" s="133">
        <v>0</v>
      </c>
      <c r="N210" s="133">
        <v>0</v>
      </c>
      <c r="P210" t="s">
        <v>98</v>
      </c>
      <c r="R210" s="70">
        <f>SUM(C210:E210)</f>
        <v>175561.38999999998</v>
      </c>
      <c r="S210" s="70">
        <f>SUM(F210:H210)</f>
        <v>0</v>
      </c>
      <c r="T210" s="70">
        <f>SUM(I210:K210)</f>
        <v>0</v>
      </c>
      <c r="U210" s="70">
        <f>SUM(L210:N210)</f>
        <v>0</v>
      </c>
      <c r="V210" s="70">
        <f>SUM(C210:N210)</f>
        <v>175561.38999999998</v>
      </c>
      <c r="X210" s="62"/>
    </row>
    <row r="211" spans="1:24" x14ac:dyDescent="0.25">
      <c r="C211" s="116"/>
      <c r="D211" s="116"/>
      <c r="E211" s="116"/>
      <c r="F211" s="116"/>
      <c r="G211" s="116"/>
      <c r="H211" s="116"/>
      <c r="I211" s="116"/>
      <c r="J211" s="60"/>
      <c r="K211" s="116"/>
      <c r="L211" s="116"/>
      <c r="M211" s="116"/>
      <c r="N211" s="116"/>
      <c r="R211" s="70"/>
      <c r="S211" s="70"/>
      <c r="T211" s="70"/>
      <c r="U211" s="70"/>
      <c r="V211" s="70"/>
    </row>
    <row r="212" spans="1:24" x14ac:dyDescent="0.25">
      <c r="C212" s="116"/>
      <c r="D212" s="116"/>
      <c r="E212" s="116"/>
      <c r="F212" s="116"/>
      <c r="G212" s="116"/>
      <c r="H212" s="116"/>
      <c r="I212" s="116"/>
      <c r="J212" s="60"/>
      <c r="K212" s="116"/>
      <c r="L212" s="116"/>
      <c r="M212" s="116"/>
      <c r="N212" s="116"/>
      <c r="R212" s="70"/>
      <c r="S212" s="70"/>
      <c r="T212" s="70"/>
      <c r="U212" s="70"/>
      <c r="V212" s="70"/>
    </row>
    <row r="213" spans="1:24" x14ac:dyDescent="0.25">
      <c r="C213" s="116"/>
      <c r="D213" s="116"/>
      <c r="E213" s="116"/>
      <c r="F213" s="116"/>
      <c r="G213" s="116"/>
      <c r="H213" s="116"/>
      <c r="I213" s="116"/>
      <c r="J213" s="60"/>
      <c r="K213" s="116"/>
      <c r="L213" s="116"/>
      <c r="M213" s="116"/>
      <c r="N213" s="116"/>
      <c r="R213" s="70"/>
      <c r="S213" s="70"/>
      <c r="T213" s="70"/>
      <c r="U213" s="70"/>
      <c r="V213" s="70"/>
    </row>
    <row r="214" spans="1:24" x14ac:dyDescent="0.25">
      <c r="C214" s="116"/>
      <c r="D214" s="116"/>
      <c r="E214" s="116"/>
      <c r="F214" s="116"/>
      <c r="G214" s="116"/>
      <c r="H214" s="116"/>
      <c r="I214" s="116"/>
      <c r="J214" s="60"/>
      <c r="K214" s="116"/>
      <c r="L214" s="116"/>
      <c r="M214" s="116"/>
      <c r="N214" s="116"/>
      <c r="R214" s="70"/>
      <c r="S214" s="70"/>
      <c r="T214" s="70"/>
      <c r="U214" s="70"/>
      <c r="V214" s="70"/>
    </row>
    <row r="215" spans="1:24" x14ac:dyDescent="0.25">
      <c r="A215" s="98" t="s">
        <v>158</v>
      </c>
      <c r="P215" s="98" t="s">
        <v>158</v>
      </c>
    </row>
    <row r="216" spans="1:24" x14ac:dyDescent="0.25">
      <c r="I216" s="99"/>
      <c r="J216" s="68"/>
      <c r="K216" s="99"/>
      <c r="L216" s="99"/>
      <c r="M216" s="99"/>
    </row>
    <row r="217" spans="1:24" x14ac:dyDescent="0.25">
      <c r="A217" s="98" t="s">
        <v>105</v>
      </c>
      <c r="P217" s="98" t="s">
        <v>105</v>
      </c>
      <c r="R217" s="100" t="s">
        <v>43</v>
      </c>
      <c r="S217" s="100" t="s">
        <v>44</v>
      </c>
      <c r="T217" s="100" t="s">
        <v>45</v>
      </c>
      <c r="U217" s="101" t="s">
        <v>46</v>
      </c>
      <c r="V217" s="101"/>
    </row>
    <row r="218" spans="1:24" x14ac:dyDescent="0.25">
      <c r="A218" s="98" t="s">
        <v>47</v>
      </c>
      <c r="C218" s="102" t="s">
        <v>48</v>
      </c>
      <c r="D218" s="102" t="s">
        <v>49</v>
      </c>
      <c r="E218" s="102" t="s">
        <v>50</v>
      </c>
      <c r="F218" s="102" t="s">
        <v>51</v>
      </c>
      <c r="G218" s="102" t="s">
        <v>52</v>
      </c>
      <c r="H218" s="102" t="s">
        <v>53</v>
      </c>
      <c r="I218" s="102" t="s">
        <v>54</v>
      </c>
      <c r="J218" s="58" t="s">
        <v>55</v>
      </c>
      <c r="K218" s="102" t="s">
        <v>56</v>
      </c>
      <c r="L218" s="102" t="s">
        <v>57</v>
      </c>
      <c r="M218" s="102" t="s">
        <v>58</v>
      </c>
      <c r="N218" s="102" t="s">
        <v>59</v>
      </c>
      <c r="P218" s="98" t="s">
        <v>47</v>
      </c>
      <c r="R218" s="102" t="s">
        <v>60</v>
      </c>
      <c r="S218" s="102" t="s">
        <v>60</v>
      </c>
      <c r="T218" s="102" t="s">
        <v>60</v>
      </c>
      <c r="U218" s="102" t="s">
        <v>60</v>
      </c>
      <c r="V218" s="102" t="s">
        <v>61</v>
      </c>
    </row>
    <row r="220" spans="1:24" x14ac:dyDescent="0.25">
      <c r="A220" t="s">
        <v>62</v>
      </c>
      <c r="B220" s="100" t="s">
        <v>63</v>
      </c>
      <c r="C220" s="59">
        <v>3784</v>
      </c>
      <c r="D220" s="85">
        <v>0</v>
      </c>
      <c r="E220" s="85">
        <v>0</v>
      </c>
      <c r="F220" s="85">
        <v>0</v>
      </c>
      <c r="G220" s="85">
        <v>0</v>
      </c>
      <c r="H220" s="85">
        <v>0</v>
      </c>
      <c r="I220" s="85">
        <v>0</v>
      </c>
      <c r="J220" s="86">
        <v>0</v>
      </c>
      <c r="K220" s="85">
        <v>0</v>
      </c>
      <c r="L220" s="85">
        <v>0</v>
      </c>
      <c r="M220" s="85">
        <v>0</v>
      </c>
      <c r="N220" s="85">
        <v>0</v>
      </c>
      <c r="P220" t="s">
        <v>62</v>
      </c>
      <c r="Q220" s="100" t="s">
        <v>63</v>
      </c>
      <c r="R220" s="61">
        <f>SUM(C220:E220)/3</f>
        <v>1261.3333333333333</v>
      </c>
      <c r="S220" s="61">
        <f>SUM(F220:H220)/3</f>
        <v>0</v>
      </c>
      <c r="T220" s="61">
        <f>SUM(I220:K220)/3</f>
        <v>0</v>
      </c>
      <c r="U220" s="61">
        <f>SUM(L220:N220)/3</f>
        <v>0</v>
      </c>
      <c r="V220" s="61">
        <f>IF(COUNT(C220:N220)=0,0,SUM(C220:N220)/COUNT(C220:N220))</f>
        <v>315.33333333333331</v>
      </c>
      <c r="X220" s="62"/>
    </row>
    <row r="221" spans="1:24" x14ac:dyDescent="0.25">
      <c r="A221" t="s">
        <v>64</v>
      </c>
      <c r="B221" s="100" t="s">
        <v>65</v>
      </c>
      <c r="C221" s="59">
        <v>820</v>
      </c>
      <c r="D221" s="85">
        <v>0</v>
      </c>
      <c r="E221" s="85">
        <v>0</v>
      </c>
      <c r="F221" s="85">
        <v>0</v>
      </c>
      <c r="G221" s="85">
        <v>0</v>
      </c>
      <c r="H221" s="85">
        <v>0</v>
      </c>
      <c r="I221" s="85">
        <v>0</v>
      </c>
      <c r="J221" s="86">
        <v>0</v>
      </c>
      <c r="K221" s="85">
        <v>0</v>
      </c>
      <c r="L221" s="85">
        <v>0</v>
      </c>
      <c r="M221" s="85">
        <v>0</v>
      </c>
      <c r="N221" s="85">
        <v>0</v>
      </c>
      <c r="P221" t="s">
        <v>64</v>
      </c>
      <c r="Q221" s="100" t="s">
        <v>65</v>
      </c>
      <c r="R221" s="61">
        <f>SUM(C221:E221)/3</f>
        <v>273.33333333333331</v>
      </c>
      <c r="S221" s="61">
        <f>SUM(F221:H221)/3</f>
        <v>0</v>
      </c>
      <c r="T221" s="61">
        <f>SUM(I221:K221)/3</f>
        <v>0</v>
      </c>
      <c r="U221" s="61">
        <f>SUM(L221:N221)/3</f>
        <v>0</v>
      </c>
      <c r="V221" s="61">
        <f t="shared" ref="V221:V224" si="78">IF(COUNT(C221:N221)=0,0,SUM(C221:N221)/COUNT(C221:N221))</f>
        <v>68.333333333333329</v>
      </c>
      <c r="X221" s="62"/>
    </row>
    <row r="222" spans="1:24" x14ac:dyDescent="0.25">
      <c r="A222" t="s">
        <v>66</v>
      </c>
      <c r="B222" s="100" t="s">
        <v>67</v>
      </c>
      <c r="C222" s="59">
        <v>10</v>
      </c>
      <c r="D222" s="85">
        <v>0</v>
      </c>
      <c r="E222" s="85">
        <v>0</v>
      </c>
      <c r="F222" s="85">
        <v>0</v>
      </c>
      <c r="G222" s="85">
        <v>0</v>
      </c>
      <c r="H222" s="85">
        <v>0</v>
      </c>
      <c r="I222" s="85">
        <v>0</v>
      </c>
      <c r="J222" s="86">
        <v>0</v>
      </c>
      <c r="K222" s="85">
        <v>0</v>
      </c>
      <c r="L222" s="85">
        <v>0</v>
      </c>
      <c r="M222" s="85">
        <v>0</v>
      </c>
      <c r="N222" s="85">
        <v>0</v>
      </c>
      <c r="P222" t="s">
        <v>66</v>
      </c>
      <c r="Q222" s="100" t="s">
        <v>67</v>
      </c>
      <c r="R222" s="61">
        <f>SUM(C222:E222)/3</f>
        <v>3.3333333333333335</v>
      </c>
      <c r="S222" s="61">
        <f>SUM(F222:H222)/3</f>
        <v>0</v>
      </c>
      <c r="T222" s="61">
        <f>SUM(I222:K222)/3</f>
        <v>0</v>
      </c>
      <c r="U222" s="61">
        <f>SUM(L222:N222)/3</f>
        <v>0</v>
      </c>
      <c r="V222" s="61">
        <f t="shared" si="78"/>
        <v>0.83333333333333337</v>
      </c>
      <c r="X222" s="62"/>
    </row>
    <row r="223" spans="1:24" x14ac:dyDescent="0.25">
      <c r="A223" t="s">
        <v>68</v>
      </c>
      <c r="B223" s="100" t="s">
        <v>69</v>
      </c>
      <c r="C223" s="59">
        <v>1</v>
      </c>
      <c r="D223" s="85">
        <v>0</v>
      </c>
      <c r="E223" s="85">
        <v>0</v>
      </c>
      <c r="F223" s="85">
        <v>0</v>
      </c>
      <c r="G223" s="85">
        <v>0</v>
      </c>
      <c r="H223" s="85">
        <v>0</v>
      </c>
      <c r="I223" s="85">
        <v>0</v>
      </c>
      <c r="J223" s="86">
        <v>0</v>
      </c>
      <c r="K223" s="85">
        <v>0</v>
      </c>
      <c r="L223" s="85">
        <v>0</v>
      </c>
      <c r="M223" s="85">
        <v>0</v>
      </c>
      <c r="N223" s="85">
        <v>0</v>
      </c>
      <c r="P223" t="s">
        <v>68</v>
      </c>
      <c r="Q223" s="100" t="s">
        <v>69</v>
      </c>
      <c r="R223" s="61">
        <f t="shared" ref="R223:R224" si="79">SUM(C223:E223)/3</f>
        <v>0.33333333333333331</v>
      </c>
      <c r="S223" s="61">
        <f t="shared" ref="S223:S224" si="80">SUM(F223:H223)/3</f>
        <v>0</v>
      </c>
      <c r="T223" s="61">
        <f t="shared" ref="T223:T224" si="81">SUM(I223:K223)/3</f>
        <v>0</v>
      </c>
      <c r="U223" s="61">
        <f t="shared" ref="U223:U224" si="82">SUM(L223:N223)/3</f>
        <v>0</v>
      </c>
      <c r="V223" s="61">
        <f t="shared" si="78"/>
        <v>8.3333333333333329E-2</v>
      </c>
      <c r="X223" s="62"/>
    </row>
    <row r="224" spans="1:24" x14ac:dyDescent="0.25">
      <c r="A224" t="s">
        <v>70</v>
      </c>
      <c r="B224" s="100" t="s">
        <v>71</v>
      </c>
      <c r="C224" s="59">
        <v>0</v>
      </c>
      <c r="D224" s="85">
        <v>0</v>
      </c>
      <c r="E224" s="85">
        <v>0</v>
      </c>
      <c r="F224" s="85">
        <v>0</v>
      </c>
      <c r="G224" s="85">
        <v>0</v>
      </c>
      <c r="H224" s="85">
        <v>0</v>
      </c>
      <c r="I224" s="85">
        <v>0</v>
      </c>
      <c r="J224" s="86">
        <v>0</v>
      </c>
      <c r="K224" s="85">
        <v>0</v>
      </c>
      <c r="L224" s="85">
        <v>0</v>
      </c>
      <c r="M224" s="85">
        <v>0</v>
      </c>
      <c r="N224" s="85">
        <v>0</v>
      </c>
      <c r="P224" t="s">
        <v>70</v>
      </c>
      <c r="Q224" s="100" t="s">
        <v>71</v>
      </c>
      <c r="R224" s="61">
        <f t="shared" si="79"/>
        <v>0</v>
      </c>
      <c r="S224" s="61">
        <f t="shared" si="80"/>
        <v>0</v>
      </c>
      <c r="T224" s="61">
        <f t="shared" si="81"/>
        <v>0</v>
      </c>
      <c r="U224" s="61">
        <f t="shared" si="82"/>
        <v>0</v>
      </c>
      <c r="V224" s="61">
        <f t="shared" si="78"/>
        <v>0</v>
      </c>
      <c r="X224" s="62"/>
    </row>
    <row r="225" spans="1:24" x14ac:dyDescent="0.25">
      <c r="A225" s="111" t="s">
        <v>72</v>
      </c>
      <c r="B225" s="100"/>
      <c r="C225" s="59">
        <v>0</v>
      </c>
      <c r="D225" s="85">
        <v>0</v>
      </c>
      <c r="E225" s="85">
        <v>0</v>
      </c>
      <c r="F225" s="85">
        <v>0</v>
      </c>
      <c r="G225" s="85">
        <v>0</v>
      </c>
      <c r="H225" s="85">
        <v>0</v>
      </c>
      <c r="I225" s="85">
        <v>0</v>
      </c>
      <c r="J225" s="86">
        <v>0</v>
      </c>
      <c r="K225" s="85">
        <v>0</v>
      </c>
      <c r="L225" s="85">
        <v>0</v>
      </c>
      <c r="M225" s="85">
        <v>0</v>
      </c>
      <c r="N225" s="85">
        <v>0</v>
      </c>
      <c r="P225" t="s">
        <v>72</v>
      </c>
      <c r="Q225" s="100"/>
      <c r="R225" s="61">
        <f>SUM(C225:E225)/3</f>
        <v>0</v>
      </c>
      <c r="S225" s="61">
        <f>SUM(F225:H225)/3</f>
        <v>0</v>
      </c>
      <c r="T225" s="61">
        <f>SUM(I225:K225)/3</f>
        <v>0</v>
      </c>
      <c r="U225" s="61">
        <f>SUM(L225:N225)/3</f>
        <v>0</v>
      </c>
      <c r="V225" s="61">
        <f>IF(COUNT(C225:N225)=0,0,SUM(C225:N225)/COUNT(C225:N225))</f>
        <v>0</v>
      </c>
      <c r="X225" s="62"/>
    </row>
    <row r="226" spans="1:24" x14ac:dyDescent="0.25">
      <c r="A226" t="s">
        <v>73</v>
      </c>
      <c r="B226" s="100" t="s">
        <v>74</v>
      </c>
      <c r="C226" s="59">
        <v>0</v>
      </c>
      <c r="D226" s="85">
        <v>0</v>
      </c>
      <c r="E226" s="85">
        <v>0</v>
      </c>
      <c r="F226" s="85">
        <v>0</v>
      </c>
      <c r="G226" s="85">
        <v>0</v>
      </c>
      <c r="H226" s="85">
        <v>0</v>
      </c>
      <c r="I226" s="85">
        <v>0</v>
      </c>
      <c r="J226" s="86">
        <v>0</v>
      </c>
      <c r="K226" s="85">
        <v>0</v>
      </c>
      <c r="L226" s="85">
        <v>0</v>
      </c>
      <c r="M226" s="85">
        <v>0</v>
      </c>
      <c r="N226" s="85">
        <v>0</v>
      </c>
      <c r="P226" t="s">
        <v>73</v>
      </c>
      <c r="Q226" s="100" t="s">
        <v>74</v>
      </c>
      <c r="R226" s="61">
        <f t="shared" ref="R226:R233" si="83">SUM(C226:E226)/3</f>
        <v>0</v>
      </c>
      <c r="S226" s="61">
        <f t="shared" ref="S226:S233" si="84">SUM(F226:H226)/3</f>
        <v>0</v>
      </c>
      <c r="T226" s="61">
        <f t="shared" ref="T226:T233" si="85">SUM(I226:K226)/3</f>
        <v>0</v>
      </c>
      <c r="U226" s="61">
        <f t="shared" ref="U226:U233" si="86">SUM(L226:N226)/3</f>
        <v>0</v>
      </c>
      <c r="V226" s="61">
        <f t="shared" ref="V226:V231" si="87">IF(COUNT(C226:N226)=0,0,SUM(C226:N226)/COUNT(C226:N226))</f>
        <v>0</v>
      </c>
      <c r="X226" s="62"/>
    </row>
    <row r="227" spans="1:24" x14ac:dyDescent="0.25">
      <c r="A227" t="s">
        <v>75</v>
      </c>
      <c r="B227" s="100" t="s">
        <v>76</v>
      </c>
      <c r="C227" s="59">
        <v>0</v>
      </c>
      <c r="D227" s="85">
        <v>0</v>
      </c>
      <c r="E227" s="85">
        <v>0</v>
      </c>
      <c r="F227" s="85">
        <v>0</v>
      </c>
      <c r="G227" s="85">
        <v>0</v>
      </c>
      <c r="H227" s="85">
        <v>0</v>
      </c>
      <c r="I227" s="85">
        <v>0</v>
      </c>
      <c r="J227" s="86">
        <v>0</v>
      </c>
      <c r="K227" s="85">
        <v>0</v>
      </c>
      <c r="L227" s="85">
        <v>0</v>
      </c>
      <c r="M227" s="85">
        <v>0</v>
      </c>
      <c r="N227" s="85">
        <v>0</v>
      </c>
      <c r="P227" t="s">
        <v>75</v>
      </c>
      <c r="Q227" s="100" t="s">
        <v>76</v>
      </c>
      <c r="R227" s="61">
        <f t="shared" si="83"/>
        <v>0</v>
      </c>
      <c r="S227" s="61">
        <f t="shared" si="84"/>
        <v>0</v>
      </c>
      <c r="T227" s="61">
        <f t="shared" si="85"/>
        <v>0</v>
      </c>
      <c r="U227" s="61">
        <f t="shared" si="86"/>
        <v>0</v>
      </c>
      <c r="V227" s="61">
        <f t="shared" si="87"/>
        <v>0</v>
      </c>
      <c r="X227" s="62"/>
    </row>
    <row r="228" spans="1:24" x14ac:dyDescent="0.25">
      <c r="A228" t="s">
        <v>77</v>
      </c>
      <c r="B228" s="100" t="s">
        <v>78</v>
      </c>
      <c r="C228" s="59">
        <v>0</v>
      </c>
      <c r="D228" s="85">
        <v>0</v>
      </c>
      <c r="E228" s="85">
        <v>0</v>
      </c>
      <c r="F228" s="85">
        <v>0</v>
      </c>
      <c r="G228" s="85">
        <v>0</v>
      </c>
      <c r="H228" s="85">
        <v>0</v>
      </c>
      <c r="I228" s="85">
        <v>0</v>
      </c>
      <c r="J228" s="86">
        <v>0</v>
      </c>
      <c r="K228" s="85">
        <v>0</v>
      </c>
      <c r="L228" s="85">
        <v>0</v>
      </c>
      <c r="M228" s="85">
        <v>0</v>
      </c>
      <c r="N228" s="85">
        <v>0</v>
      </c>
      <c r="P228" t="s">
        <v>77</v>
      </c>
      <c r="Q228" s="100" t="s">
        <v>78</v>
      </c>
      <c r="R228" s="61">
        <f t="shared" si="83"/>
        <v>0</v>
      </c>
      <c r="S228" s="61">
        <f t="shared" si="84"/>
        <v>0</v>
      </c>
      <c r="T228" s="61">
        <f t="shared" si="85"/>
        <v>0</v>
      </c>
      <c r="U228" s="61">
        <f t="shared" si="86"/>
        <v>0</v>
      </c>
      <c r="V228" s="61">
        <f t="shared" si="87"/>
        <v>0</v>
      </c>
      <c r="X228" s="62"/>
    </row>
    <row r="229" spans="1:24" x14ac:dyDescent="0.25">
      <c r="A229" t="s">
        <v>79</v>
      </c>
      <c r="B229" s="100" t="s">
        <v>80</v>
      </c>
      <c r="C229" s="59">
        <v>13</v>
      </c>
      <c r="D229" s="85">
        <v>0</v>
      </c>
      <c r="E229" s="85">
        <v>0</v>
      </c>
      <c r="F229" s="85">
        <v>0</v>
      </c>
      <c r="G229" s="85">
        <v>0</v>
      </c>
      <c r="H229" s="85">
        <v>0</v>
      </c>
      <c r="I229" s="85">
        <v>0</v>
      </c>
      <c r="J229" s="86">
        <v>0</v>
      </c>
      <c r="K229" s="85">
        <v>0</v>
      </c>
      <c r="L229" s="85">
        <v>0</v>
      </c>
      <c r="M229" s="85">
        <v>0</v>
      </c>
      <c r="N229" s="85">
        <v>0</v>
      </c>
      <c r="P229" t="s">
        <v>79</v>
      </c>
      <c r="Q229" s="100" t="s">
        <v>80</v>
      </c>
      <c r="R229" s="61">
        <f t="shared" si="83"/>
        <v>4.333333333333333</v>
      </c>
      <c r="S229" s="61">
        <f t="shared" si="84"/>
        <v>0</v>
      </c>
      <c r="T229" s="61">
        <f t="shared" si="85"/>
        <v>0</v>
      </c>
      <c r="U229" s="61">
        <f t="shared" si="86"/>
        <v>0</v>
      </c>
      <c r="V229" s="61">
        <f t="shared" si="87"/>
        <v>1.0833333333333333</v>
      </c>
      <c r="X229" s="62"/>
    </row>
    <row r="230" spans="1:24" x14ac:dyDescent="0.25">
      <c r="A230" t="s">
        <v>81</v>
      </c>
      <c r="B230" s="100" t="s">
        <v>82</v>
      </c>
      <c r="C230" s="59">
        <v>77</v>
      </c>
      <c r="D230" s="85">
        <v>0</v>
      </c>
      <c r="E230" s="85">
        <v>0</v>
      </c>
      <c r="F230" s="85">
        <v>0</v>
      </c>
      <c r="G230" s="85">
        <v>0</v>
      </c>
      <c r="H230" s="85">
        <v>0</v>
      </c>
      <c r="I230" s="85">
        <v>0</v>
      </c>
      <c r="J230" s="86">
        <v>0</v>
      </c>
      <c r="K230" s="85">
        <v>0</v>
      </c>
      <c r="L230" s="85">
        <v>0</v>
      </c>
      <c r="M230" s="85">
        <v>0</v>
      </c>
      <c r="N230" s="85">
        <v>0</v>
      </c>
      <c r="P230" t="s">
        <v>81</v>
      </c>
      <c r="Q230" s="100" t="s">
        <v>82</v>
      </c>
      <c r="R230" s="61">
        <f t="shared" si="83"/>
        <v>25.666666666666668</v>
      </c>
      <c r="S230" s="61">
        <f t="shared" si="84"/>
        <v>0</v>
      </c>
      <c r="T230" s="61">
        <f t="shared" si="85"/>
        <v>0</v>
      </c>
      <c r="U230" s="61">
        <f t="shared" si="86"/>
        <v>0</v>
      </c>
      <c r="V230" s="61">
        <f t="shared" si="87"/>
        <v>6.416666666666667</v>
      </c>
      <c r="X230" s="62"/>
    </row>
    <row r="231" spans="1:24" x14ac:dyDescent="0.25">
      <c r="A231" t="s">
        <v>83</v>
      </c>
      <c r="B231" s="100" t="s">
        <v>84</v>
      </c>
      <c r="C231" s="63">
        <v>0</v>
      </c>
      <c r="D231" s="87">
        <v>0</v>
      </c>
      <c r="E231" s="87">
        <v>0</v>
      </c>
      <c r="F231" s="87">
        <v>0</v>
      </c>
      <c r="G231" s="87">
        <v>0</v>
      </c>
      <c r="H231" s="87">
        <v>0</v>
      </c>
      <c r="I231" s="87">
        <v>0</v>
      </c>
      <c r="J231" s="88">
        <v>0</v>
      </c>
      <c r="K231" s="87">
        <v>0</v>
      </c>
      <c r="L231" s="87">
        <v>0</v>
      </c>
      <c r="M231" s="87">
        <v>0</v>
      </c>
      <c r="N231" s="87">
        <v>0</v>
      </c>
      <c r="P231" t="s">
        <v>83</v>
      </c>
      <c r="Q231" s="100" t="s">
        <v>84</v>
      </c>
      <c r="R231" s="65">
        <f t="shared" si="83"/>
        <v>0</v>
      </c>
      <c r="S231" s="65">
        <f t="shared" si="84"/>
        <v>0</v>
      </c>
      <c r="T231" s="65">
        <f t="shared" si="85"/>
        <v>0</v>
      </c>
      <c r="U231" s="65">
        <f t="shared" si="86"/>
        <v>0</v>
      </c>
      <c r="V231" s="65">
        <f t="shared" si="87"/>
        <v>0</v>
      </c>
      <c r="X231" s="62"/>
    </row>
    <row r="232" spans="1:24" x14ac:dyDescent="0.25">
      <c r="A232" s="103" t="s">
        <v>85</v>
      </c>
      <c r="C232" s="104">
        <f>SUM(C220:C231)</f>
        <v>4705</v>
      </c>
      <c r="D232" s="104">
        <f t="shared" ref="D232:N232" si="88">SUM(D220:D231)</f>
        <v>0</v>
      </c>
      <c r="E232" s="104">
        <f t="shared" si="88"/>
        <v>0</v>
      </c>
      <c r="F232" s="104">
        <f t="shared" si="88"/>
        <v>0</v>
      </c>
      <c r="G232" s="104">
        <f t="shared" si="88"/>
        <v>0</v>
      </c>
      <c r="H232" s="104">
        <f t="shared" si="88"/>
        <v>0</v>
      </c>
      <c r="I232" s="104">
        <f t="shared" si="88"/>
        <v>0</v>
      </c>
      <c r="J232" s="57">
        <f t="shared" si="88"/>
        <v>0</v>
      </c>
      <c r="K232" s="104">
        <f t="shared" si="88"/>
        <v>0</v>
      </c>
      <c r="L232" s="104">
        <f t="shared" si="88"/>
        <v>0</v>
      </c>
      <c r="M232" s="104">
        <f t="shared" si="88"/>
        <v>0</v>
      </c>
      <c r="N232" s="104">
        <f t="shared" si="88"/>
        <v>0</v>
      </c>
      <c r="P232" s="106" t="s">
        <v>85</v>
      </c>
      <c r="R232" s="61">
        <f t="shared" si="83"/>
        <v>1568.3333333333333</v>
      </c>
      <c r="S232" s="61">
        <f t="shared" si="84"/>
        <v>0</v>
      </c>
      <c r="T232" s="61">
        <f t="shared" si="85"/>
        <v>0</v>
      </c>
      <c r="U232" s="61">
        <f t="shared" si="86"/>
        <v>0</v>
      </c>
      <c r="V232" s="104">
        <f>SUM(V220:V231)</f>
        <v>392.08333333333326</v>
      </c>
      <c r="X232" s="62"/>
    </row>
    <row r="233" spans="1:24" ht="15.75" thickBot="1" x14ac:dyDescent="0.3">
      <c r="A233" s="103" t="s">
        <v>86</v>
      </c>
      <c r="C233" s="107">
        <f t="shared" ref="C233:N233" si="89">SUM(C220:C224)+SUM(C229:C231)</f>
        <v>4705</v>
      </c>
      <c r="D233" s="107">
        <f t="shared" si="89"/>
        <v>0</v>
      </c>
      <c r="E233" s="107">
        <f t="shared" si="89"/>
        <v>0</v>
      </c>
      <c r="F233" s="107">
        <f t="shared" si="89"/>
        <v>0</v>
      </c>
      <c r="G233" s="107">
        <f t="shared" si="89"/>
        <v>0</v>
      </c>
      <c r="H233" s="107">
        <f t="shared" si="89"/>
        <v>0</v>
      </c>
      <c r="I233" s="107">
        <f t="shared" si="89"/>
        <v>0</v>
      </c>
      <c r="J233" s="66">
        <f t="shared" si="89"/>
        <v>0</v>
      </c>
      <c r="K233" s="107">
        <f t="shared" si="89"/>
        <v>0</v>
      </c>
      <c r="L233" s="107">
        <f t="shared" si="89"/>
        <v>0</v>
      </c>
      <c r="M233" s="107">
        <f t="shared" si="89"/>
        <v>0</v>
      </c>
      <c r="N233" s="107">
        <f t="shared" si="89"/>
        <v>0</v>
      </c>
      <c r="P233" s="106" t="s">
        <v>86</v>
      </c>
      <c r="R233" s="67">
        <f t="shared" si="83"/>
        <v>1568.3333333333333</v>
      </c>
      <c r="S233" s="67">
        <f t="shared" si="84"/>
        <v>0</v>
      </c>
      <c r="T233" s="67">
        <f t="shared" si="85"/>
        <v>0</v>
      </c>
      <c r="U233" s="67">
        <f t="shared" si="86"/>
        <v>0</v>
      </c>
      <c r="V233" s="107">
        <f>SUM(V220:V224)+SUM(V229:V231)</f>
        <v>392.08333333333326</v>
      </c>
      <c r="X233" s="62"/>
    </row>
    <row r="234" spans="1:24" ht="15.75" thickTop="1" x14ac:dyDescent="0.25">
      <c r="C234" s="104"/>
      <c r="D234" s="104"/>
      <c r="E234" s="104"/>
      <c r="F234" s="104"/>
      <c r="G234" s="104"/>
      <c r="H234" s="104"/>
      <c r="I234" s="104"/>
      <c r="K234" s="104"/>
      <c r="L234" s="104"/>
      <c r="M234" s="104"/>
      <c r="N234" s="104"/>
      <c r="R234" s="61"/>
      <c r="S234" s="61"/>
      <c r="T234" s="61"/>
      <c r="U234" s="61"/>
      <c r="V234" s="61"/>
    </row>
    <row r="235" spans="1:24" x14ac:dyDescent="0.25">
      <c r="C235" s="104"/>
      <c r="D235" s="104"/>
      <c r="E235" s="104"/>
      <c r="F235" s="104"/>
      <c r="G235" s="104"/>
      <c r="H235" s="104"/>
      <c r="I235" s="104"/>
      <c r="K235" s="104"/>
      <c r="L235" s="104"/>
      <c r="M235" s="104"/>
      <c r="N235" s="104"/>
      <c r="R235" s="61"/>
      <c r="S235" s="61"/>
      <c r="T235" s="61"/>
      <c r="U235" s="61"/>
      <c r="V235" s="61"/>
    </row>
    <row r="236" spans="1:24" x14ac:dyDescent="0.25">
      <c r="C236" s="104"/>
      <c r="D236" s="104"/>
      <c r="E236" s="104"/>
      <c r="F236" s="104"/>
      <c r="G236" s="104"/>
      <c r="H236" s="104"/>
      <c r="I236" s="104"/>
      <c r="K236" s="104"/>
      <c r="L236" s="104"/>
      <c r="M236" s="104"/>
      <c r="N236" s="104"/>
      <c r="R236" s="61"/>
      <c r="S236" s="61"/>
      <c r="T236" s="61"/>
      <c r="U236" s="61"/>
      <c r="V236" s="61"/>
    </row>
    <row r="237" spans="1:24" x14ac:dyDescent="0.25">
      <c r="C237" s="104"/>
      <c r="D237" s="104"/>
      <c r="E237" s="104"/>
      <c r="F237" s="104"/>
      <c r="G237" s="104"/>
      <c r="H237" s="104"/>
      <c r="I237" s="104"/>
      <c r="K237" s="104"/>
      <c r="L237" s="104"/>
      <c r="M237" s="104"/>
      <c r="N237" s="104"/>
      <c r="R237" s="61"/>
      <c r="S237" s="61"/>
      <c r="T237" s="61"/>
      <c r="U237" s="61"/>
      <c r="V237" s="61"/>
    </row>
    <row r="238" spans="1:24" x14ac:dyDescent="0.25">
      <c r="A238" s="98" t="s">
        <v>106</v>
      </c>
      <c r="C238" s="104"/>
      <c r="D238" s="104"/>
      <c r="E238" s="104"/>
      <c r="F238" s="104"/>
      <c r="G238" s="104"/>
      <c r="H238" s="104"/>
      <c r="I238" s="104"/>
      <c r="K238" s="104"/>
      <c r="L238" s="104"/>
      <c r="M238" s="104"/>
      <c r="N238" s="104"/>
      <c r="P238" s="98" t="s">
        <v>106</v>
      </c>
      <c r="R238" s="61"/>
      <c r="S238" s="61"/>
      <c r="T238" s="61"/>
      <c r="U238" s="61"/>
      <c r="V238" s="61"/>
    </row>
    <row r="239" spans="1:24" x14ac:dyDescent="0.25">
      <c r="A239" t="s">
        <v>62</v>
      </c>
      <c r="B239" s="100" t="s">
        <v>63</v>
      </c>
      <c r="C239" s="108">
        <v>5115193</v>
      </c>
      <c r="D239" s="108">
        <v>0</v>
      </c>
      <c r="E239" s="108">
        <v>0</v>
      </c>
      <c r="F239" s="108">
        <v>0</v>
      </c>
      <c r="G239" s="108">
        <v>0</v>
      </c>
      <c r="H239" s="108">
        <v>0</v>
      </c>
      <c r="I239" s="108">
        <v>0</v>
      </c>
      <c r="J239" s="68">
        <v>0</v>
      </c>
      <c r="K239" s="108">
        <v>0</v>
      </c>
      <c r="L239" s="108">
        <v>0</v>
      </c>
      <c r="M239" s="108">
        <v>0</v>
      </c>
      <c r="N239" s="108">
        <v>0</v>
      </c>
      <c r="P239" t="s">
        <v>62</v>
      </c>
      <c r="Q239" s="100" t="s">
        <v>63</v>
      </c>
      <c r="R239" s="61">
        <f>SUM(C239:E239)</f>
        <v>5115193</v>
      </c>
      <c r="S239" s="61">
        <f>SUM(F239:H239)</f>
        <v>0</v>
      </c>
      <c r="T239" s="61">
        <f>SUM(I239:K239)</f>
        <v>0</v>
      </c>
      <c r="U239" s="61">
        <f>SUM(L239:N239)</f>
        <v>0</v>
      </c>
      <c r="V239" s="61">
        <f>SUM(C239:N239)</f>
        <v>5115193</v>
      </c>
      <c r="X239" s="62"/>
    </row>
    <row r="240" spans="1:24" x14ac:dyDescent="0.25">
      <c r="A240" t="s">
        <v>64</v>
      </c>
      <c r="B240" s="100" t="s">
        <v>65</v>
      </c>
      <c r="C240" s="108">
        <v>4369975</v>
      </c>
      <c r="D240" s="108">
        <v>0</v>
      </c>
      <c r="E240" s="108">
        <v>0</v>
      </c>
      <c r="F240" s="108">
        <v>0</v>
      </c>
      <c r="G240" s="108">
        <v>0</v>
      </c>
      <c r="H240" s="108">
        <v>0</v>
      </c>
      <c r="I240" s="108">
        <v>0</v>
      </c>
      <c r="J240" s="68">
        <v>0</v>
      </c>
      <c r="K240" s="108">
        <v>0</v>
      </c>
      <c r="L240" s="108">
        <v>0</v>
      </c>
      <c r="M240" s="108">
        <v>0</v>
      </c>
      <c r="N240" s="108">
        <v>0</v>
      </c>
      <c r="P240" t="s">
        <v>64</v>
      </c>
      <c r="Q240" s="100" t="s">
        <v>65</v>
      </c>
      <c r="R240" s="61">
        <f t="shared" ref="R240:R256" si="90">SUM(C240:E240)</f>
        <v>4369975</v>
      </c>
      <c r="S240" s="61">
        <f t="shared" ref="S240:S256" si="91">SUM(F240:H240)</f>
        <v>0</v>
      </c>
      <c r="T240" s="61">
        <f t="shared" ref="T240:T256" si="92">SUM(I240:K240)</f>
        <v>0</v>
      </c>
      <c r="U240" s="61">
        <f t="shared" ref="U240:U256" si="93">SUM(L240:N240)</f>
        <v>0</v>
      </c>
      <c r="V240" s="61">
        <f t="shared" ref="V240:V256" si="94">SUM(C240:N240)</f>
        <v>4369975</v>
      </c>
      <c r="X240" s="62"/>
    </row>
    <row r="241" spans="1:24" x14ac:dyDescent="0.25">
      <c r="A241" t="s">
        <v>66</v>
      </c>
      <c r="B241" s="100" t="s">
        <v>67</v>
      </c>
      <c r="C241" s="108">
        <v>2248967</v>
      </c>
      <c r="D241" s="108">
        <v>0</v>
      </c>
      <c r="E241" s="108">
        <v>-0.129</v>
      </c>
      <c r="F241" s="108">
        <v>0</v>
      </c>
      <c r="G241" s="108">
        <v>0</v>
      </c>
      <c r="H241" s="108">
        <v>0</v>
      </c>
      <c r="I241" s="108">
        <v>0</v>
      </c>
      <c r="J241" s="68">
        <v>0</v>
      </c>
      <c r="K241" s="108">
        <v>0</v>
      </c>
      <c r="L241" s="108">
        <v>0</v>
      </c>
      <c r="M241" s="108">
        <v>0</v>
      </c>
      <c r="N241" s="108">
        <v>0</v>
      </c>
      <c r="P241" t="s">
        <v>66</v>
      </c>
      <c r="Q241" s="100" t="s">
        <v>67</v>
      </c>
      <c r="R241" s="61">
        <f t="shared" si="90"/>
        <v>2248966.8709999998</v>
      </c>
      <c r="S241" s="61">
        <f t="shared" si="91"/>
        <v>0</v>
      </c>
      <c r="T241" s="61">
        <f t="shared" si="92"/>
        <v>0</v>
      </c>
      <c r="U241" s="61">
        <f t="shared" si="93"/>
        <v>0</v>
      </c>
      <c r="V241" s="61">
        <f t="shared" si="94"/>
        <v>2248966.8709999998</v>
      </c>
      <c r="X241" s="62"/>
    </row>
    <row r="242" spans="1:24" x14ac:dyDescent="0.25">
      <c r="A242" t="s">
        <v>68</v>
      </c>
      <c r="B242" s="100" t="s">
        <v>69</v>
      </c>
      <c r="C242" s="108">
        <v>1644000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0</v>
      </c>
      <c r="J242" s="68">
        <v>0</v>
      </c>
      <c r="K242" s="108">
        <v>0</v>
      </c>
      <c r="L242" s="108">
        <v>0</v>
      </c>
      <c r="M242" s="108">
        <v>0</v>
      </c>
      <c r="N242" s="108">
        <v>0</v>
      </c>
      <c r="P242" t="s">
        <v>68</v>
      </c>
      <c r="Q242" s="100" t="s">
        <v>69</v>
      </c>
      <c r="R242" s="61">
        <f t="shared" si="90"/>
        <v>1644000</v>
      </c>
      <c r="S242" s="61">
        <f t="shared" si="91"/>
        <v>0</v>
      </c>
      <c r="T242" s="61">
        <f t="shared" si="92"/>
        <v>0</v>
      </c>
      <c r="U242" s="61">
        <f t="shared" si="93"/>
        <v>0</v>
      </c>
      <c r="V242" s="61">
        <f t="shared" si="94"/>
        <v>1644000</v>
      </c>
      <c r="X242" s="62"/>
    </row>
    <row r="243" spans="1:24" x14ac:dyDescent="0.25">
      <c r="A243" t="s">
        <v>70</v>
      </c>
      <c r="B243" s="100" t="s">
        <v>71</v>
      </c>
      <c r="C243" s="110">
        <v>0</v>
      </c>
      <c r="D243" s="110">
        <v>0</v>
      </c>
      <c r="E243" s="110">
        <v>0</v>
      </c>
      <c r="F243" s="110">
        <v>0</v>
      </c>
      <c r="G243" s="110">
        <v>0</v>
      </c>
      <c r="H243" s="110">
        <v>0</v>
      </c>
      <c r="I243" s="110">
        <v>0</v>
      </c>
      <c r="J243" s="89">
        <v>0</v>
      </c>
      <c r="K243" s="110">
        <v>0</v>
      </c>
      <c r="L243" s="110">
        <v>0</v>
      </c>
      <c r="M243" s="110">
        <v>0</v>
      </c>
      <c r="N243" s="110">
        <v>0</v>
      </c>
      <c r="P243" t="s">
        <v>70</v>
      </c>
      <c r="Q243" s="100" t="s">
        <v>71</v>
      </c>
      <c r="R243" s="61">
        <f t="shared" si="90"/>
        <v>0</v>
      </c>
      <c r="S243" s="61">
        <f t="shared" si="91"/>
        <v>0</v>
      </c>
      <c r="T243" s="61">
        <f t="shared" si="92"/>
        <v>0</v>
      </c>
      <c r="U243" s="61">
        <f t="shared" si="93"/>
        <v>0</v>
      </c>
      <c r="V243" s="61">
        <f t="shared" si="94"/>
        <v>0</v>
      </c>
      <c r="X243" s="62"/>
    </row>
    <row r="244" spans="1:24" x14ac:dyDescent="0.25">
      <c r="A244" s="111" t="s">
        <v>88</v>
      </c>
      <c r="B244" s="100"/>
      <c r="C244" s="110">
        <v>0</v>
      </c>
      <c r="D244" s="110">
        <v>0</v>
      </c>
      <c r="E244" s="110">
        <v>0</v>
      </c>
      <c r="F244" s="110">
        <v>0</v>
      </c>
      <c r="G244" s="110">
        <v>0</v>
      </c>
      <c r="H244" s="110">
        <v>0</v>
      </c>
      <c r="I244" s="110">
        <v>0</v>
      </c>
      <c r="J244" s="89">
        <v>0</v>
      </c>
      <c r="K244" s="110">
        <v>0</v>
      </c>
      <c r="L244" s="110">
        <v>0</v>
      </c>
      <c r="M244" s="110">
        <v>0</v>
      </c>
      <c r="N244" s="110">
        <v>0</v>
      </c>
      <c r="P244" t="s">
        <v>72</v>
      </c>
      <c r="Q244" s="100"/>
      <c r="R244" s="61">
        <f>SUM(C244:E244)</f>
        <v>0</v>
      </c>
      <c r="S244" s="61">
        <f>SUM(F244:H244)</f>
        <v>0</v>
      </c>
      <c r="T244" s="61">
        <f>SUM(I244:K244)</f>
        <v>0</v>
      </c>
      <c r="U244" s="61">
        <f>SUM(L244:N244)</f>
        <v>0</v>
      </c>
      <c r="V244" s="61">
        <f>SUM(C244:N244)</f>
        <v>0</v>
      </c>
      <c r="X244" s="62"/>
    </row>
    <row r="245" spans="1:24" x14ac:dyDescent="0.25">
      <c r="A245" t="s">
        <v>73</v>
      </c>
      <c r="B245" s="100" t="s">
        <v>74</v>
      </c>
      <c r="C245" s="110">
        <v>0</v>
      </c>
      <c r="D245" s="110">
        <v>0</v>
      </c>
      <c r="E245" s="110">
        <v>0</v>
      </c>
      <c r="F245" s="110">
        <v>0</v>
      </c>
      <c r="G245" s="110">
        <v>0</v>
      </c>
      <c r="H245" s="110">
        <v>0</v>
      </c>
      <c r="I245" s="110">
        <v>0</v>
      </c>
      <c r="J245" s="89">
        <v>0</v>
      </c>
      <c r="K245" s="110">
        <v>0</v>
      </c>
      <c r="L245" s="110">
        <v>0</v>
      </c>
      <c r="M245" s="110">
        <v>0</v>
      </c>
      <c r="N245" s="110">
        <v>0</v>
      </c>
      <c r="P245" t="s">
        <v>73</v>
      </c>
      <c r="Q245" s="100" t="s">
        <v>74</v>
      </c>
      <c r="R245" s="61">
        <f t="shared" si="90"/>
        <v>0</v>
      </c>
      <c r="S245" s="61">
        <f t="shared" si="91"/>
        <v>0</v>
      </c>
      <c r="T245" s="77">
        <f t="shared" si="92"/>
        <v>0</v>
      </c>
      <c r="U245" s="61">
        <f t="shared" si="93"/>
        <v>0</v>
      </c>
      <c r="V245" s="61">
        <f t="shared" si="94"/>
        <v>0</v>
      </c>
      <c r="X245" s="62"/>
    </row>
    <row r="246" spans="1:24" x14ac:dyDescent="0.25">
      <c r="A246" t="s">
        <v>75</v>
      </c>
      <c r="B246" s="100" t="s">
        <v>76</v>
      </c>
      <c r="C246" s="110">
        <v>0</v>
      </c>
      <c r="D246" s="110">
        <v>0</v>
      </c>
      <c r="E246" s="110">
        <v>0</v>
      </c>
      <c r="F246" s="110">
        <v>0</v>
      </c>
      <c r="G246" s="110">
        <v>0</v>
      </c>
      <c r="H246" s="110">
        <v>0</v>
      </c>
      <c r="I246" s="110">
        <v>0</v>
      </c>
      <c r="J246" s="89">
        <v>0</v>
      </c>
      <c r="K246" s="110">
        <v>0</v>
      </c>
      <c r="L246" s="110">
        <v>0</v>
      </c>
      <c r="M246" s="110">
        <v>0</v>
      </c>
      <c r="N246" s="110">
        <v>0</v>
      </c>
      <c r="P246" t="s">
        <v>75</v>
      </c>
      <c r="Q246" s="100" t="s">
        <v>76</v>
      </c>
      <c r="R246" s="61">
        <f t="shared" si="90"/>
        <v>0</v>
      </c>
      <c r="S246" s="61">
        <f t="shared" si="91"/>
        <v>0</v>
      </c>
      <c r="T246" s="61">
        <f t="shared" si="92"/>
        <v>0</v>
      </c>
      <c r="U246" s="61">
        <f t="shared" si="93"/>
        <v>0</v>
      </c>
      <c r="V246" s="61">
        <f t="shared" si="94"/>
        <v>0</v>
      </c>
      <c r="X246" s="62"/>
    </row>
    <row r="247" spans="1:24" x14ac:dyDescent="0.25">
      <c r="A247" t="s">
        <v>77</v>
      </c>
      <c r="B247" s="100" t="s">
        <v>78</v>
      </c>
      <c r="C247" s="110">
        <v>0</v>
      </c>
      <c r="D247" s="110">
        <v>0</v>
      </c>
      <c r="E247" s="110">
        <v>0</v>
      </c>
      <c r="F247" s="110">
        <v>0</v>
      </c>
      <c r="G247" s="110">
        <v>0</v>
      </c>
      <c r="H247" s="110">
        <v>0</v>
      </c>
      <c r="I247" s="110">
        <v>0</v>
      </c>
      <c r="J247" s="89">
        <v>0</v>
      </c>
      <c r="K247" s="110">
        <v>0</v>
      </c>
      <c r="L247" s="110">
        <v>0</v>
      </c>
      <c r="M247" s="110">
        <v>0</v>
      </c>
      <c r="N247" s="110">
        <v>0</v>
      </c>
      <c r="P247" t="s">
        <v>77</v>
      </c>
      <c r="Q247" s="100" t="s">
        <v>78</v>
      </c>
      <c r="R247" s="61">
        <f t="shared" si="90"/>
        <v>0</v>
      </c>
      <c r="S247" s="61">
        <f t="shared" si="91"/>
        <v>0</v>
      </c>
      <c r="T247" s="61">
        <f t="shared" si="92"/>
        <v>0</v>
      </c>
      <c r="U247" s="61">
        <f t="shared" si="93"/>
        <v>0</v>
      </c>
      <c r="V247" s="61">
        <f t="shared" si="94"/>
        <v>0</v>
      </c>
      <c r="X247" s="62"/>
    </row>
    <row r="248" spans="1:24" x14ac:dyDescent="0.25">
      <c r="A248" t="s">
        <v>79</v>
      </c>
      <c r="B248" s="100" t="s">
        <v>80</v>
      </c>
      <c r="C248" s="108">
        <v>66114</v>
      </c>
      <c r="D248" s="108">
        <v>0</v>
      </c>
      <c r="E248" s="108">
        <v>0.46300000000000002</v>
      </c>
      <c r="F248" s="108">
        <v>0</v>
      </c>
      <c r="G248" s="108">
        <v>0</v>
      </c>
      <c r="H248" s="108">
        <v>0</v>
      </c>
      <c r="I248" s="108">
        <v>0</v>
      </c>
      <c r="J248" s="68">
        <v>0</v>
      </c>
      <c r="K248" s="108">
        <v>0</v>
      </c>
      <c r="L248" s="108">
        <v>0</v>
      </c>
      <c r="M248" s="108">
        <v>0</v>
      </c>
      <c r="N248" s="108">
        <v>0</v>
      </c>
      <c r="P248" t="s">
        <v>79</v>
      </c>
      <c r="Q248" s="100" t="s">
        <v>80</v>
      </c>
      <c r="R248" s="61">
        <f t="shared" si="90"/>
        <v>66114.463000000003</v>
      </c>
      <c r="S248" s="61">
        <f t="shared" si="91"/>
        <v>0</v>
      </c>
      <c r="T248" s="61">
        <f t="shared" si="92"/>
        <v>0</v>
      </c>
      <c r="U248" s="61">
        <f t="shared" si="93"/>
        <v>0</v>
      </c>
      <c r="V248" s="61">
        <f t="shared" si="94"/>
        <v>66114.463000000003</v>
      </c>
      <c r="X248" s="62"/>
    </row>
    <row r="249" spans="1:24" x14ac:dyDescent="0.25">
      <c r="A249" t="s">
        <v>81</v>
      </c>
      <c r="B249" s="100" t="s">
        <v>82</v>
      </c>
      <c r="C249" s="108">
        <v>211861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68">
        <v>0</v>
      </c>
      <c r="K249" s="108">
        <v>0</v>
      </c>
      <c r="L249" s="108">
        <v>0</v>
      </c>
      <c r="M249" s="108">
        <v>0</v>
      </c>
      <c r="N249" s="108">
        <v>0</v>
      </c>
      <c r="P249" t="s">
        <v>81</v>
      </c>
      <c r="Q249" s="100" t="s">
        <v>82</v>
      </c>
      <c r="R249" s="61">
        <f t="shared" si="90"/>
        <v>211861</v>
      </c>
      <c r="S249" s="61">
        <f t="shared" si="91"/>
        <v>0</v>
      </c>
      <c r="T249" s="61">
        <f t="shared" si="92"/>
        <v>0</v>
      </c>
      <c r="U249" s="61">
        <f t="shared" si="93"/>
        <v>0</v>
      </c>
      <c r="V249" s="61">
        <f t="shared" si="94"/>
        <v>211861</v>
      </c>
      <c r="X249" s="62"/>
    </row>
    <row r="250" spans="1:24" x14ac:dyDescent="0.25">
      <c r="A250" t="s">
        <v>83</v>
      </c>
      <c r="B250" s="100" t="s">
        <v>84</v>
      </c>
      <c r="C250" s="113">
        <v>0</v>
      </c>
      <c r="D250" s="113">
        <v>0</v>
      </c>
      <c r="E250" s="113">
        <v>0</v>
      </c>
      <c r="F250" s="113">
        <v>0</v>
      </c>
      <c r="G250" s="113">
        <v>0</v>
      </c>
      <c r="H250" s="113">
        <v>0</v>
      </c>
      <c r="I250" s="113">
        <v>0</v>
      </c>
      <c r="J250" s="64">
        <v>0</v>
      </c>
      <c r="K250" s="113">
        <v>0</v>
      </c>
      <c r="L250" s="113">
        <v>0</v>
      </c>
      <c r="M250" s="113">
        <v>0</v>
      </c>
      <c r="N250" s="113">
        <v>0</v>
      </c>
      <c r="P250" t="s">
        <v>83</v>
      </c>
      <c r="Q250" s="100" t="s">
        <v>84</v>
      </c>
      <c r="R250" s="65">
        <f t="shared" si="90"/>
        <v>0</v>
      </c>
      <c r="S250" s="65">
        <f t="shared" si="91"/>
        <v>0</v>
      </c>
      <c r="T250" s="65">
        <f t="shared" si="92"/>
        <v>0</v>
      </c>
      <c r="U250" s="65">
        <f t="shared" si="93"/>
        <v>0</v>
      </c>
      <c r="V250" s="65">
        <f t="shared" si="94"/>
        <v>0</v>
      </c>
      <c r="X250" s="62"/>
    </row>
    <row r="251" spans="1:24" x14ac:dyDescent="0.25">
      <c r="A251" s="103" t="s">
        <v>85</v>
      </c>
      <c r="C251" s="108">
        <f t="shared" ref="C251:N251" si="95">SUM(C239:C250)</f>
        <v>13656110</v>
      </c>
      <c r="D251" s="108">
        <f>SUM(D239:D250)</f>
        <v>0</v>
      </c>
      <c r="E251" s="108">
        <f t="shared" si="95"/>
        <v>0.33400000000000002</v>
      </c>
      <c r="F251" s="108">
        <f t="shared" si="95"/>
        <v>0</v>
      </c>
      <c r="G251" s="108">
        <f t="shared" si="95"/>
        <v>0</v>
      </c>
      <c r="H251" s="108">
        <f>SUM(H239:H250)</f>
        <v>0</v>
      </c>
      <c r="I251" s="108">
        <f t="shared" si="95"/>
        <v>0</v>
      </c>
      <c r="J251" s="68">
        <f t="shared" si="95"/>
        <v>0</v>
      </c>
      <c r="K251" s="108">
        <f t="shared" si="95"/>
        <v>0</v>
      </c>
      <c r="L251" s="108">
        <f t="shared" si="95"/>
        <v>0</v>
      </c>
      <c r="M251" s="108">
        <f t="shared" si="95"/>
        <v>0</v>
      </c>
      <c r="N251" s="108">
        <f t="shared" si="95"/>
        <v>0</v>
      </c>
      <c r="P251" s="106" t="s">
        <v>85</v>
      </c>
      <c r="R251" s="61">
        <f t="shared" si="90"/>
        <v>13656110.334000001</v>
      </c>
      <c r="S251" s="61">
        <f t="shared" si="91"/>
        <v>0</v>
      </c>
      <c r="T251" s="77">
        <f t="shared" si="92"/>
        <v>0</v>
      </c>
      <c r="U251" s="61">
        <f t="shared" si="93"/>
        <v>0</v>
      </c>
      <c r="V251" s="61">
        <f t="shared" si="94"/>
        <v>13656110.334000001</v>
      </c>
      <c r="X251" s="62"/>
    </row>
    <row r="252" spans="1:24" ht="15.75" thickBot="1" x14ac:dyDescent="0.3">
      <c r="A252" s="103" t="s">
        <v>86</v>
      </c>
      <c r="C252" s="107">
        <f t="shared" ref="C252:N252" si="96">SUM(C239:C243)+SUM(C248:C250)</f>
        <v>13656110</v>
      </c>
      <c r="D252" s="107">
        <f>SUM(D239:D243)+SUM(D248:D250)</f>
        <v>0</v>
      </c>
      <c r="E252" s="107">
        <f t="shared" si="96"/>
        <v>0.33400000000000002</v>
      </c>
      <c r="F252" s="107">
        <f t="shared" si="96"/>
        <v>0</v>
      </c>
      <c r="G252" s="107">
        <f t="shared" si="96"/>
        <v>0</v>
      </c>
      <c r="H252" s="107">
        <f>SUM(H239:H243)+SUM(H248:H250)</f>
        <v>0</v>
      </c>
      <c r="I252" s="107">
        <f t="shared" si="96"/>
        <v>0</v>
      </c>
      <c r="J252" s="66">
        <f t="shared" si="96"/>
        <v>0</v>
      </c>
      <c r="K252" s="107">
        <f t="shared" si="96"/>
        <v>0</v>
      </c>
      <c r="L252" s="107">
        <f t="shared" si="96"/>
        <v>0</v>
      </c>
      <c r="M252" s="107">
        <f t="shared" si="96"/>
        <v>0</v>
      </c>
      <c r="N252" s="107">
        <f t="shared" si="96"/>
        <v>0</v>
      </c>
      <c r="P252" s="106" t="s">
        <v>86</v>
      </c>
      <c r="R252" s="67">
        <f t="shared" si="90"/>
        <v>13656110.334000001</v>
      </c>
      <c r="S252" s="67">
        <f t="shared" si="91"/>
        <v>0</v>
      </c>
      <c r="T252" s="67">
        <f t="shared" si="92"/>
        <v>0</v>
      </c>
      <c r="U252" s="67">
        <f t="shared" si="93"/>
        <v>0</v>
      </c>
      <c r="V252" s="67">
        <f t="shared" si="94"/>
        <v>13656110.334000001</v>
      </c>
      <c r="X252" s="62"/>
    </row>
    <row r="253" spans="1:24" ht="15.75" thickTop="1" x14ac:dyDescent="0.25">
      <c r="A253" s="106"/>
      <c r="C253" s="108"/>
      <c r="D253" s="108"/>
      <c r="E253" s="108"/>
      <c r="F253" s="108"/>
      <c r="G253" s="108"/>
      <c r="H253" s="108"/>
      <c r="I253" s="108"/>
      <c r="J253" s="68"/>
      <c r="K253" s="108"/>
      <c r="L253" s="108"/>
      <c r="M253" s="108"/>
      <c r="N253" s="108"/>
      <c r="P253" s="106"/>
      <c r="R253" s="61"/>
      <c r="S253" s="61"/>
      <c r="T253" s="77"/>
      <c r="U253" s="61"/>
      <c r="V253" s="61"/>
      <c r="X253" s="62"/>
    </row>
    <row r="254" spans="1:24" x14ac:dyDescent="0.25">
      <c r="A254" t="s">
        <v>89</v>
      </c>
      <c r="B254" t="s">
        <v>90</v>
      </c>
      <c r="C254" s="108">
        <v>-111483</v>
      </c>
      <c r="D254" s="108">
        <v>0</v>
      </c>
      <c r="E254" s="108">
        <v>0</v>
      </c>
      <c r="F254" s="108">
        <v>0</v>
      </c>
      <c r="G254" s="108">
        <v>0</v>
      </c>
      <c r="H254" s="108">
        <v>0</v>
      </c>
      <c r="I254" s="108">
        <v>0</v>
      </c>
      <c r="J254" s="68">
        <v>0</v>
      </c>
      <c r="K254" s="108">
        <v>0</v>
      </c>
      <c r="L254" s="108">
        <v>0</v>
      </c>
      <c r="M254" s="108">
        <v>0</v>
      </c>
      <c r="N254" s="108">
        <v>0</v>
      </c>
      <c r="P254" t="s">
        <v>91</v>
      </c>
      <c r="Q254" t="s">
        <v>90</v>
      </c>
      <c r="R254" s="61">
        <f t="shared" si="90"/>
        <v>-111483</v>
      </c>
      <c r="S254" s="61">
        <f t="shared" si="91"/>
        <v>0</v>
      </c>
      <c r="T254" s="61">
        <f t="shared" si="92"/>
        <v>0</v>
      </c>
      <c r="U254" s="61">
        <f t="shared" si="93"/>
        <v>0</v>
      </c>
      <c r="V254" s="61">
        <f t="shared" si="94"/>
        <v>-111483</v>
      </c>
      <c r="X254" s="62"/>
    </row>
    <row r="255" spans="1:24" x14ac:dyDescent="0.25">
      <c r="A255" s="106"/>
      <c r="B255" t="s">
        <v>92</v>
      </c>
      <c r="C255" s="108">
        <v>-137201</v>
      </c>
      <c r="D255" s="108">
        <v>0</v>
      </c>
      <c r="E255" s="108">
        <v>0</v>
      </c>
      <c r="F255" s="108">
        <v>0</v>
      </c>
      <c r="G255" s="108">
        <v>0</v>
      </c>
      <c r="H255" s="108">
        <v>0</v>
      </c>
      <c r="I255" s="108">
        <v>0</v>
      </c>
      <c r="J255" s="68">
        <v>0</v>
      </c>
      <c r="K255" s="108">
        <v>0</v>
      </c>
      <c r="L255" s="108">
        <v>0</v>
      </c>
      <c r="M255" s="108">
        <v>0</v>
      </c>
      <c r="N255" s="108">
        <v>0</v>
      </c>
      <c r="P255" s="106" t="s">
        <v>93</v>
      </c>
      <c r="Q255" t="s">
        <v>92</v>
      </c>
      <c r="R255" s="61">
        <f t="shared" si="90"/>
        <v>-137201</v>
      </c>
      <c r="S255" s="61">
        <f t="shared" si="91"/>
        <v>0</v>
      </c>
      <c r="T255" s="61">
        <f t="shared" si="92"/>
        <v>0</v>
      </c>
      <c r="U255" s="61">
        <f t="shared" si="93"/>
        <v>0</v>
      </c>
      <c r="V255" s="61">
        <f t="shared" si="94"/>
        <v>-137201</v>
      </c>
      <c r="X255" s="62"/>
    </row>
    <row r="256" spans="1:24" x14ac:dyDescent="0.25">
      <c r="B256" t="s">
        <v>94</v>
      </c>
      <c r="C256" s="108">
        <v>-80644</v>
      </c>
      <c r="D256" s="108">
        <v>0</v>
      </c>
      <c r="E256" s="108">
        <v>0</v>
      </c>
      <c r="F256" s="108">
        <v>0</v>
      </c>
      <c r="G256" s="108">
        <v>0</v>
      </c>
      <c r="H256" s="108">
        <v>0</v>
      </c>
      <c r="I256" s="108">
        <v>0</v>
      </c>
      <c r="J256" s="68">
        <v>0</v>
      </c>
      <c r="K256" s="108">
        <v>0</v>
      </c>
      <c r="L256" s="108">
        <v>0</v>
      </c>
      <c r="M256" s="108">
        <v>0</v>
      </c>
      <c r="N256" s="108">
        <v>0</v>
      </c>
      <c r="Q256" t="s">
        <v>94</v>
      </c>
      <c r="R256" s="61">
        <f t="shared" si="90"/>
        <v>-80644</v>
      </c>
      <c r="S256" s="61">
        <f t="shared" si="91"/>
        <v>0</v>
      </c>
      <c r="T256" s="61">
        <f t="shared" si="92"/>
        <v>0</v>
      </c>
      <c r="U256" s="61">
        <f t="shared" si="93"/>
        <v>0</v>
      </c>
      <c r="V256" s="61">
        <f t="shared" si="94"/>
        <v>-80644</v>
      </c>
      <c r="X256" s="62"/>
    </row>
    <row r="257" spans="1:24" x14ac:dyDescent="0.25">
      <c r="C257" s="108"/>
      <c r="D257" s="108"/>
      <c r="E257" s="108"/>
      <c r="F257" s="108"/>
      <c r="G257" s="108"/>
      <c r="H257" s="108"/>
      <c r="I257" s="108"/>
      <c r="J257" s="68"/>
      <c r="K257" s="108"/>
      <c r="L257" s="108"/>
      <c r="M257" s="108"/>
      <c r="N257" s="108"/>
      <c r="R257" s="61"/>
      <c r="S257" s="61"/>
      <c r="T257" s="61"/>
      <c r="U257" s="61"/>
      <c r="V257" s="61"/>
      <c r="X257" s="62"/>
    </row>
    <row r="258" spans="1:24" x14ac:dyDescent="0.25">
      <c r="C258" s="108"/>
      <c r="D258" s="108"/>
      <c r="E258" s="108"/>
      <c r="F258" s="108"/>
      <c r="G258" s="108"/>
      <c r="H258" s="108"/>
      <c r="I258" s="108"/>
      <c r="J258" s="68"/>
      <c r="K258" s="108"/>
      <c r="L258" s="108"/>
      <c r="M258" s="108"/>
      <c r="N258" s="108"/>
      <c r="R258" s="61"/>
      <c r="S258" s="61"/>
      <c r="T258" s="61"/>
      <c r="U258" s="61"/>
      <c r="V258" s="61"/>
      <c r="X258" s="62"/>
    </row>
    <row r="259" spans="1:24" x14ac:dyDescent="0.25">
      <c r="C259" s="108"/>
      <c r="D259" s="108"/>
      <c r="E259" s="108"/>
      <c r="F259" s="108"/>
      <c r="G259" s="108"/>
      <c r="H259" s="108"/>
      <c r="I259" s="108"/>
      <c r="J259" s="68"/>
      <c r="K259" s="108"/>
      <c r="L259" s="108"/>
      <c r="M259" s="108"/>
      <c r="N259" s="108"/>
      <c r="R259" s="61"/>
      <c r="S259" s="61"/>
      <c r="T259" s="61"/>
      <c r="U259" s="61"/>
      <c r="V259" s="61"/>
      <c r="X259" s="62"/>
    </row>
    <row r="260" spans="1:24" x14ac:dyDescent="0.25">
      <c r="C260" s="108"/>
      <c r="D260" s="108"/>
      <c r="E260" s="108"/>
      <c r="F260" s="108"/>
      <c r="G260" s="108"/>
      <c r="H260" s="108"/>
      <c r="I260" s="108"/>
      <c r="J260" s="68"/>
      <c r="K260" s="108"/>
      <c r="L260" s="108"/>
      <c r="M260" s="108"/>
      <c r="N260" s="108"/>
    </row>
    <row r="261" spans="1:24" x14ac:dyDescent="0.25">
      <c r="A261" s="98" t="s">
        <v>107</v>
      </c>
      <c r="C261" s="108"/>
      <c r="D261" s="108"/>
      <c r="E261" s="108"/>
      <c r="F261" s="108"/>
      <c r="G261" s="108"/>
      <c r="H261" s="108"/>
      <c r="I261" s="108"/>
      <c r="J261" s="68"/>
      <c r="K261" s="108"/>
      <c r="L261" s="108"/>
      <c r="M261" s="108"/>
      <c r="N261" s="108"/>
      <c r="P261" s="98" t="s">
        <v>107</v>
      </c>
    </row>
    <row r="262" spans="1:24" x14ac:dyDescent="0.25">
      <c r="A262" t="s">
        <v>62</v>
      </c>
      <c r="B262" s="100" t="s">
        <v>63</v>
      </c>
      <c r="C262" s="115">
        <v>514356.02</v>
      </c>
      <c r="D262" s="130">
        <v>0</v>
      </c>
      <c r="E262" s="115">
        <v>0</v>
      </c>
      <c r="F262" s="115">
        <v>0</v>
      </c>
      <c r="G262" s="115">
        <v>0</v>
      </c>
      <c r="H262" s="115">
        <v>0</v>
      </c>
      <c r="I262" s="115">
        <v>0</v>
      </c>
      <c r="J262" s="81">
        <v>0</v>
      </c>
      <c r="K262" s="115">
        <v>0</v>
      </c>
      <c r="L262" s="115">
        <v>0</v>
      </c>
      <c r="M262" s="115">
        <v>0</v>
      </c>
      <c r="N262" s="115">
        <v>0</v>
      </c>
      <c r="P262" t="s">
        <v>62</v>
      </c>
      <c r="Q262" s="100" t="s">
        <v>63</v>
      </c>
      <c r="R262" s="70">
        <f t="shared" ref="R262:R279" si="97">SUM(C262:E262)</f>
        <v>514356.02</v>
      </c>
      <c r="S262" s="70">
        <f t="shared" ref="S262:S279" si="98">SUM(F262:H262)</f>
        <v>0</v>
      </c>
      <c r="T262" s="70">
        <f t="shared" ref="T262:T279" si="99">SUM(I262:K262)</f>
        <v>0</v>
      </c>
      <c r="U262" s="70">
        <f t="shared" ref="U262:U279" si="100">SUM(L262:N262)</f>
        <v>0</v>
      </c>
      <c r="V262" s="70">
        <f t="shared" ref="V262:V279" si="101">SUM(C262:N262)</f>
        <v>514356.02</v>
      </c>
      <c r="X262" s="62"/>
    </row>
    <row r="263" spans="1:24" x14ac:dyDescent="0.25">
      <c r="A263" t="s">
        <v>64</v>
      </c>
      <c r="B263" s="100" t="s">
        <v>65</v>
      </c>
      <c r="C263" s="115">
        <v>421305.69</v>
      </c>
      <c r="D263" s="115">
        <v>0</v>
      </c>
      <c r="E263" s="115">
        <v>0</v>
      </c>
      <c r="F263" s="115">
        <v>0</v>
      </c>
      <c r="G263" s="115">
        <v>0</v>
      </c>
      <c r="H263" s="115">
        <v>0</v>
      </c>
      <c r="I263" s="115">
        <v>0</v>
      </c>
      <c r="J263" s="81">
        <v>0</v>
      </c>
      <c r="K263" s="115">
        <v>0</v>
      </c>
      <c r="L263" s="115">
        <v>0</v>
      </c>
      <c r="M263" s="115">
        <v>0</v>
      </c>
      <c r="N263" s="115">
        <v>0</v>
      </c>
      <c r="P263" t="s">
        <v>64</v>
      </c>
      <c r="Q263" s="100" t="s">
        <v>65</v>
      </c>
      <c r="R263" s="70">
        <f t="shared" si="97"/>
        <v>421305.69</v>
      </c>
      <c r="S263" s="70">
        <f t="shared" si="98"/>
        <v>0</v>
      </c>
      <c r="T263" s="70">
        <f t="shared" si="99"/>
        <v>0</v>
      </c>
      <c r="U263" s="70">
        <f t="shared" si="100"/>
        <v>0</v>
      </c>
      <c r="V263" s="70">
        <f t="shared" si="101"/>
        <v>421305.69</v>
      </c>
      <c r="X263" s="62"/>
    </row>
    <row r="264" spans="1:24" x14ac:dyDescent="0.25">
      <c r="A264" t="s">
        <v>66</v>
      </c>
      <c r="B264" s="100" t="s">
        <v>67</v>
      </c>
      <c r="C264" s="115">
        <v>192624.65999999997</v>
      </c>
      <c r="D264" s="115">
        <v>0</v>
      </c>
      <c r="E264" s="115">
        <v>0</v>
      </c>
      <c r="F264" s="115">
        <v>0</v>
      </c>
      <c r="G264" s="115">
        <v>0</v>
      </c>
      <c r="H264" s="115">
        <v>0</v>
      </c>
      <c r="I264" s="115">
        <v>0</v>
      </c>
      <c r="J264" s="81">
        <v>0</v>
      </c>
      <c r="K264" s="115">
        <v>0</v>
      </c>
      <c r="L264" s="115">
        <v>0</v>
      </c>
      <c r="M264" s="115">
        <v>0</v>
      </c>
      <c r="N264" s="115">
        <v>0</v>
      </c>
      <c r="P264" t="s">
        <v>66</v>
      </c>
      <c r="Q264" s="100" t="s">
        <v>67</v>
      </c>
      <c r="R264" s="70">
        <f t="shared" si="97"/>
        <v>192624.65999999997</v>
      </c>
      <c r="S264" s="70">
        <f t="shared" si="98"/>
        <v>0</v>
      </c>
      <c r="T264" s="70">
        <f t="shared" si="99"/>
        <v>0</v>
      </c>
      <c r="U264" s="70">
        <f t="shared" si="100"/>
        <v>0</v>
      </c>
      <c r="V264" s="70">
        <f t="shared" si="101"/>
        <v>192624.65999999997</v>
      </c>
      <c r="X264" s="62"/>
    </row>
    <row r="265" spans="1:24" x14ac:dyDescent="0.25">
      <c r="A265" t="s">
        <v>68</v>
      </c>
      <c r="B265" s="100" t="s">
        <v>69</v>
      </c>
      <c r="C265" s="115">
        <v>116598.93</v>
      </c>
      <c r="D265" s="115">
        <v>0</v>
      </c>
      <c r="E265" s="115">
        <v>0</v>
      </c>
      <c r="F265" s="115">
        <v>0</v>
      </c>
      <c r="G265" s="115">
        <v>0</v>
      </c>
      <c r="H265" s="115">
        <v>0</v>
      </c>
      <c r="I265" s="115">
        <v>0</v>
      </c>
      <c r="J265" s="81">
        <v>0</v>
      </c>
      <c r="K265" s="115">
        <v>0</v>
      </c>
      <c r="L265" s="115">
        <v>0</v>
      </c>
      <c r="M265" s="115">
        <v>0</v>
      </c>
      <c r="N265" s="115">
        <v>0</v>
      </c>
      <c r="P265" t="s">
        <v>68</v>
      </c>
      <c r="Q265" s="100" t="s">
        <v>69</v>
      </c>
      <c r="R265" s="70">
        <f t="shared" si="97"/>
        <v>116598.93</v>
      </c>
      <c r="S265" s="70">
        <f t="shared" si="98"/>
        <v>0</v>
      </c>
      <c r="T265" s="70">
        <f t="shared" si="99"/>
        <v>0</v>
      </c>
      <c r="U265" s="70">
        <f t="shared" si="100"/>
        <v>0</v>
      </c>
      <c r="V265" s="70">
        <f t="shared" si="101"/>
        <v>116598.93</v>
      </c>
      <c r="X265" s="62"/>
    </row>
    <row r="266" spans="1:24" x14ac:dyDescent="0.25">
      <c r="A266" t="s">
        <v>70</v>
      </c>
      <c r="B266" s="100" t="s">
        <v>71</v>
      </c>
      <c r="C266" s="136">
        <v>0</v>
      </c>
      <c r="D266" s="136">
        <v>0</v>
      </c>
      <c r="E266" s="136">
        <v>0</v>
      </c>
      <c r="F266" s="136">
        <v>0</v>
      </c>
      <c r="G266" s="136">
        <v>0</v>
      </c>
      <c r="H266" s="136">
        <v>0</v>
      </c>
      <c r="I266" s="136">
        <v>0</v>
      </c>
      <c r="J266" s="90">
        <v>0</v>
      </c>
      <c r="K266" s="136">
        <v>0</v>
      </c>
      <c r="L266" s="136">
        <v>0</v>
      </c>
      <c r="M266" s="136">
        <v>0</v>
      </c>
      <c r="N266" s="136">
        <v>0</v>
      </c>
      <c r="P266" t="s">
        <v>70</v>
      </c>
      <c r="Q266" s="100" t="s">
        <v>71</v>
      </c>
      <c r="R266" s="70">
        <f t="shared" si="97"/>
        <v>0</v>
      </c>
      <c r="S266" s="70">
        <f t="shared" si="98"/>
        <v>0</v>
      </c>
      <c r="T266" s="70">
        <f t="shared" si="99"/>
        <v>0</v>
      </c>
      <c r="U266" s="70">
        <f t="shared" si="100"/>
        <v>0</v>
      </c>
      <c r="V266" s="70">
        <f t="shared" si="101"/>
        <v>0</v>
      </c>
      <c r="X266" s="62"/>
    </row>
    <row r="267" spans="1:24" x14ac:dyDescent="0.25">
      <c r="A267" s="111" t="s">
        <v>72</v>
      </c>
      <c r="B267" s="100"/>
      <c r="C267" s="136">
        <v>0</v>
      </c>
      <c r="D267" s="136">
        <v>0</v>
      </c>
      <c r="E267" s="136">
        <v>0</v>
      </c>
      <c r="F267" s="136">
        <v>0</v>
      </c>
      <c r="G267" s="136">
        <v>0</v>
      </c>
      <c r="H267" s="136">
        <v>0</v>
      </c>
      <c r="I267" s="136">
        <v>0</v>
      </c>
      <c r="J267" s="90">
        <v>0</v>
      </c>
      <c r="K267" s="136">
        <v>0</v>
      </c>
      <c r="L267" s="136">
        <v>0</v>
      </c>
      <c r="M267" s="136">
        <v>0</v>
      </c>
      <c r="N267" s="136">
        <v>0</v>
      </c>
      <c r="P267" t="s">
        <v>72</v>
      </c>
      <c r="Q267" s="100"/>
      <c r="R267" s="70">
        <f>SUM(C267:E267)</f>
        <v>0</v>
      </c>
      <c r="S267" s="70">
        <f>SUM(F267:H267)</f>
        <v>0</v>
      </c>
      <c r="T267" s="70">
        <f>SUM(I267:K267)</f>
        <v>0</v>
      </c>
      <c r="U267" s="70">
        <f>SUM(L267:N267)</f>
        <v>0</v>
      </c>
      <c r="V267" s="70">
        <f>SUM(C267:N267)</f>
        <v>0</v>
      </c>
      <c r="X267" s="62"/>
    </row>
    <row r="268" spans="1:24" x14ac:dyDescent="0.25">
      <c r="A268" t="s">
        <v>73</v>
      </c>
      <c r="B268" s="100" t="s">
        <v>74</v>
      </c>
      <c r="C268" s="136">
        <v>0</v>
      </c>
      <c r="D268" s="136">
        <v>0</v>
      </c>
      <c r="E268" s="136">
        <v>0</v>
      </c>
      <c r="F268" s="136">
        <v>0</v>
      </c>
      <c r="G268" s="136">
        <v>0</v>
      </c>
      <c r="H268" s="136">
        <v>0</v>
      </c>
      <c r="I268" s="136">
        <v>0</v>
      </c>
      <c r="J268" s="90">
        <v>0</v>
      </c>
      <c r="K268" s="136">
        <v>0</v>
      </c>
      <c r="L268" s="136">
        <v>0</v>
      </c>
      <c r="M268" s="136">
        <v>0</v>
      </c>
      <c r="N268" s="136">
        <v>0</v>
      </c>
      <c r="P268" t="s">
        <v>73</v>
      </c>
      <c r="Q268" s="100" t="s">
        <v>74</v>
      </c>
      <c r="R268" s="70">
        <f t="shared" si="97"/>
        <v>0</v>
      </c>
      <c r="S268" s="70">
        <f t="shared" si="98"/>
        <v>0</v>
      </c>
      <c r="T268" s="70">
        <f t="shared" si="99"/>
        <v>0</v>
      </c>
      <c r="U268" s="70">
        <f t="shared" si="100"/>
        <v>0</v>
      </c>
      <c r="V268" s="70">
        <f t="shared" si="101"/>
        <v>0</v>
      </c>
      <c r="X268" s="62"/>
    </row>
    <row r="269" spans="1:24" x14ac:dyDescent="0.25">
      <c r="A269" t="s">
        <v>75</v>
      </c>
      <c r="B269" s="100" t="s">
        <v>76</v>
      </c>
      <c r="C269" s="136">
        <v>0</v>
      </c>
      <c r="D269" s="136">
        <v>0</v>
      </c>
      <c r="E269" s="136">
        <v>0</v>
      </c>
      <c r="F269" s="136">
        <v>0</v>
      </c>
      <c r="G269" s="136">
        <v>0</v>
      </c>
      <c r="H269" s="136">
        <v>0</v>
      </c>
      <c r="I269" s="136">
        <v>0</v>
      </c>
      <c r="J269" s="90">
        <v>0</v>
      </c>
      <c r="K269" s="136">
        <v>0</v>
      </c>
      <c r="L269" s="136">
        <v>0</v>
      </c>
      <c r="M269" s="136">
        <v>0</v>
      </c>
      <c r="N269" s="136">
        <v>0</v>
      </c>
      <c r="P269" t="s">
        <v>75</v>
      </c>
      <c r="Q269" s="100" t="s">
        <v>76</v>
      </c>
      <c r="R269" s="70">
        <f t="shared" si="97"/>
        <v>0</v>
      </c>
      <c r="S269" s="70">
        <f t="shared" si="98"/>
        <v>0</v>
      </c>
      <c r="T269" s="70">
        <f t="shared" si="99"/>
        <v>0</v>
      </c>
      <c r="U269" s="70">
        <f t="shared" si="100"/>
        <v>0</v>
      </c>
      <c r="V269" s="70">
        <f t="shared" si="101"/>
        <v>0</v>
      </c>
      <c r="X269" s="62"/>
    </row>
    <row r="270" spans="1:24" x14ac:dyDescent="0.25">
      <c r="A270" t="s">
        <v>77</v>
      </c>
      <c r="B270" s="100" t="s">
        <v>78</v>
      </c>
      <c r="C270" s="136">
        <v>0</v>
      </c>
      <c r="D270" s="136">
        <v>0</v>
      </c>
      <c r="E270" s="136">
        <v>0</v>
      </c>
      <c r="F270" s="136">
        <v>0</v>
      </c>
      <c r="G270" s="136">
        <v>0</v>
      </c>
      <c r="H270" s="136">
        <v>0</v>
      </c>
      <c r="I270" s="136">
        <v>0</v>
      </c>
      <c r="J270" s="90">
        <v>0</v>
      </c>
      <c r="K270" s="136">
        <v>0</v>
      </c>
      <c r="L270" s="136">
        <v>0</v>
      </c>
      <c r="M270" s="136">
        <v>0</v>
      </c>
      <c r="N270" s="136">
        <v>0</v>
      </c>
      <c r="P270" t="s">
        <v>77</v>
      </c>
      <c r="Q270" s="100" t="s">
        <v>78</v>
      </c>
      <c r="R270" s="70">
        <f t="shared" si="97"/>
        <v>0</v>
      </c>
      <c r="S270" s="70">
        <f t="shared" si="98"/>
        <v>0</v>
      </c>
      <c r="T270" s="70">
        <f t="shared" si="99"/>
        <v>0</v>
      </c>
      <c r="U270" s="70">
        <f t="shared" si="100"/>
        <v>0</v>
      </c>
      <c r="V270" s="70">
        <f t="shared" si="101"/>
        <v>0</v>
      </c>
      <c r="X270" s="62"/>
    </row>
    <row r="271" spans="1:24" x14ac:dyDescent="0.25">
      <c r="A271" t="s">
        <v>79</v>
      </c>
      <c r="B271" s="100" t="s">
        <v>80</v>
      </c>
      <c r="C271" s="115">
        <v>7581.9</v>
      </c>
      <c r="D271" s="115">
        <v>0</v>
      </c>
      <c r="E271" s="115">
        <v>0</v>
      </c>
      <c r="F271" s="130">
        <v>0</v>
      </c>
      <c r="G271" s="115">
        <v>0</v>
      </c>
      <c r="H271" s="115">
        <v>0</v>
      </c>
      <c r="I271" s="115">
        <v>0</v>
      </c>
      <c r="J271" s="81">
        <v>0</v>
      </c>
      <c r="K271" s="115">
        <v>0</v>
      </c>
      <c r="L271" s="115">
        <v>0</v>
      </c>
      <c r="M271" s="115">
        <v>0</v>
      </c>
      <c r="N271" s="115">
        <v>0</v>
      </c>
      <c r="P271" t="s">
        <v>79</v>
      </c>
      <c r="Q271" s="100" t="s">
        <v>80</v>
      </c>
      <c r="R271" s="70">
        <f t="shared" si="97"/>
        <v>7581.9</v>
      </c>
      <c r="S271" s="70">
        <f t="shared" si="98"/>
        <v>0</v>
      </c>
      <c r="T271" s="70">
        <f t="shared" si="99"/>
        <v>0</v>
      </c>
      <c r="U271" s="70">
        <f t="shared" si="100"/>
        <v>0</v>
      </c>
      <c r="V271" s="70">
        <f t="shared" si="101"/>
        <v>7581.9</v>
      </c>
      <c r="X271" s="62"/>
    </row>
    <row r="272" spans="1:24" x14ac:dyDescent="0.25">
      <c r="A272" t="s">
        <v>81</v>
      </c>
      <c r="B272" s="100" t="s">
        <v>82</v>
      </c>
      <c r="C272" s="115">
        <v>24519.579999999994</v>
      </c>
      <c r="D272" s="115">
        <v>0</v>
      </c>
      <c r="E272" s="115">
        <v>0</v>
      </c>
      <c r="F272" s="130">
        <v>0</v>
      </c>
      <c r="G272" s="115">
        <v>0</v>
      </c>
      <c r="H272" s="115">
        <v>0</v>
      </c>
      <c r="I272" s="115">
        <v>0</v>
      </c>
      <c r="J272" s="81">
        <v>0</v>
      </c>
      <c r="K272" s="115">
        <v>0</v>
      </c>
      <c r="L272" s="115">
        <v>0</v>
      </c>
      <c r="M272" s="115">
        <v>0</v>
      </c>
      <c r="N272" s="115">
        <v>0</v>
      </c>
      <c r="P272" t="s">
        <v>81</v>
      </c>
      <c r="Q272" s="100" t="s">
        <v>82</v>
      </c>
      <c r="R272" s="70">
        <f t="shared" si="97"/>
        <v>24519.579999999994</v>
      </c>
      <c r="S272" s="70">
        <f t="shared" si="98"/>
        <v>0</v>
      </c>
      <c r="T272" s="70">
        <f t="shared" si="99"/>
        <v>0</v>
      </c>
      <c r="U272" s="70">
        <f t="shared" si="100"/>
        <v>0</v>
      </c>
      <c r="V272" s="70">
        <f t="shared" si="101"/>
        <v>24519.579999999994</v>
      </c>
      <c r="X272" s="62"/>
    </row>
    <row r="273" spans="1:24" x14ac:dyDescent="0.25">
      <c r="A273" t="s">
        <v>83</v>
      </c>
      <c r="B273" s="100" t="s">
        <v>84</v>
      </c>
      <c r="C273" s="117">
        <v>0</v>
      </c>
      <c r="D273" s="117">
        <v>0</v>
      </c>
      <c r="E273" s="117">
        <v>0</v>
      </c>
      <c r="F273" s="117">
        <v>0</v>
      </c>
      <c r="G273" s="117">
        <v>0</v>
      </c>
      <c r="H273" s="117">
        <v>0</v>
      </c>
      <c r="I273" s="117">
        <v>0</v>
      </c>
      <c r="J273" s="137">
        <v>0</v>
      </c>
      <c r="K273" s="117">
        <v>0</v>
      </c>
      <c r="L273" s="117">
        <v>0</v>
      </c>
      <c r="M273" s="117">
        <v>0</v>
      </c>
      <c r="N273" s="117">
        <v>0</v>
      </c>
      <c r="P273" t="s">
        <v>83</v>
      </c>
      <c r="Q273" s="100" t="s">
        <v>84</v>
      </c>
      <c r="R273" s="73">
        <f t="shared" si="97"/>
        <v>0</v>
      </c>
      <c r="S273" s="73">
        <f t="shared" si="98"/>
        <v>0</v>
      </c>
      <c r="T273" s="73">
        <f t="shared" si="99"/>
        <v>0</v>
      </c>
      <c r="U273" s="73">
        <f t="shared" si="100"/>
        <v>0</v>
      </c>
      <c r="V273" s="73">
        <f t="shared" si="101"/>
        <v>0</v>
      </c>
      <c r="X273" s="62"/>
    </row>
    <row r="274" spans="1:24" x14ac:dyDescent="0.25">
      <c r="A274" s="103" t="s">
        <v>85</v>
      </c>
      <c r="C274" s="115">
        <f t="shared" ref="C274:N274" si="102">SUM(C262:C273)</f>
        <v>1276986.7799999998</v>
      </c>
      <c r="D274" s="115">
        <f t="shared" si="102"/>
        <v>0</v>
      </c>
      <c r="E274" s="115">
        <f t="shared" si="102"/>
        <v>0</v>
      </c>
      <c r="F274" s="115">
        <f t="shared" si="102"/>
        <v>0</v>
      </c>
      <c r="G274" s="115">
        <f t="shared" si="102"/>
        <v>0</v>
      </c>
      <c r="H274" s="115">
        <f>SUM(H262:H273)</f>
        <v>0</v>
      </c>
      <c r="I274" s="115">
        <f t="shared" si="102"/>
        <v>0</v>
      </c>
      <c r="J274" s="81">
        <f t="shared" si="102"/>
        <v>0</v>
      </c>
      <c r="K274" s="115">
        <f t="shared" si="102"/>
        <v>0</v>
      </c>
      <c r="L274" s="115">
        <f>SUM(L262:L273)</f>
        <v>0</v>
      </c>
      <c r="M274" s="115">
        <f t="shared" si="102"/>
        <v>0</v>
      </c>
      <c r="N274" s="115">
        <f t="shared" si="102"/>
        <v>0</v>
      </c>
      <c r="P274" s="106" t="s">
        <v>85</v>
      </c>
      <c r="R274" s="70">
        <f t="shared" si="97"/>
        <v>1276986.7799999998</v>
      </c>
      <c r="S274" s="70">
        <f t="shared" si="98"/>
        <v>0</v>
      </c>
      <c r="T274" s="70">
        <f t="shared" si="99"/>
        <v>0</v>
      </c>
      <c r="U274" s="70">
        <f t="shared" si="100"/>
        <v>0</v>
      </c>
      <c r="V274" s="70">
        <f t="shared" si="101"/>
        <v>1276986.7799999998</v>
      </c>
      <c r="X274" s="62"/>
    </row>
    <row r="275" spans="1:24" ht="15.75" thickBot="1" x14ac:dyDescent="0.3">
      <c r="A275" s="103" t="s">
        <v>86</v>
      </c>
      <c r="C275" s="118">
        <f t="shared" ref="C275:N275" si="103">SUM(C262:C266)+SUM(C271:C273)</f>
        <v>1276986.7799999998</v>
      </c>
      <c r="D275" s="118">
        <f t="shared" si="103"/>
        <v>0</v>
      </c>
      <c r="E275" s="118">
        <f t="shared" si="103"/>
        <v>0</v>
      </c>
      <c r="F275" s="118">
        <f t="shared" si="103"/>
        <v>0</v>
      </c>
      <c r="G275" s="118">
        <f t="shared" si="103"/>
        <v>0</v>
      </c>
      <c r="H275" s="118">
        <f>SUM(H262:H266)+SUM(H271:H273)</f>
        <v>0</v>
      </c>
      <c r="I275" s="118">
        <f t="shared" si="103"/>
        <v>0</v>
      </c>
      <c r="J275" s="74">
        <f t="shared" si="103"/>
        <v>0</v>
      </c>
      <c r="K275" s="118">
        <f>SUM(K262:K266)+SUM(K271:K273)</f>
        <v>0</v>
      </c>
      <c r="L275" s="118">
        <f>SUM(L262:L266)+SUM(L271:L273)</f>
        <v>0</v>
      </c>
      <c r="M275" s="118">
        <f t="shared" si="103"/>
        <v>0</v>
      </c>
      <c r="N275" s="118">
        <f t="shared" si="103"/>
        <v>0</v>
      </c>
      <c r="P275" s="106" t="s">
        <v>86</v>
      </c>
      <c r="R275" s="75">
        <f t="shared" si="97"/>
        <v>1276986.7799999998</v>
      </c>
      <c r="S275" s="75">
        <f t="shared" si="98"/>
        <v>0</v>
      </c>
      <c r="T275" s="75">
        <f t="shared" si="99"/>
        <v>0</v>
      </c>
      <c r="U275" s="75">
        <f t="shared" si="100"/>
        <v>0</v>
      </c>
      <c r="V275" s="75">
        <f t="shared" si="101"/>
        <v>1276986.7799999998</v>
      </c>
      <c r="X275" s="62"/>
    </row>
    <row r="276" spans="1:24" ht="15.75" thickTop="1" x14ac:dyDescent="0.25">
      <c r="A276" s="106"/>
      <c r="C276" s="115"/>
      <c r="D276" s="138"/>
      <c r="E276" s="115"/>
      <c r="F276" s="115"/>
      <c r="G276" s="115"/>
      <c r="H276" s="115"/>
      <c r="I276" s="115"/>
      <c r="J276" s="81"/>
      <c r="K276" s="115"/>
      <c r="L276" s="115"/>
      <c r="M276" s="115"/>
      <c r="N276" s="115"/>
      <c r="P276" s="106"/>
      <c r="R276" s="70"/>
      <c r="S276" s="70"/>
      <c r="T276" s="70"/>
      <c r="U276" s="70"/>
      <c r="V276" s="70"/>
      <c r="X276" s="62"/>
    </row>
    <row r="277" spans="1:24" x14ac:dyDescent="0.25">
      <c r="A277" t="s">
        <v>89</v>
      </c>
      <c r="B277" t="s">
        <v>90</v>
      </c>
      <c r="C277" s="115">
        <v>-2232</v>
      </c>
      <c r="D277" s="115">
        <v>0</v>
      </c>
      <c r="E277" s="115">
        <v>0</v>
      </c>
      <c r="F277" s="115">
        <v>0</v>
      </c>
      <c r="G277" s="115">
        <v>0</v>
      </c>
      <c r="H277" s="115">
        <v>0</v>
      </c>
      <c r="I277" s="115">
        <v>0</v>
      </c>
      <c r="J277" s="81">
        <v>0</v>
      </c>
      <c r="K277" s="115">
        <v>0</v>
      </c>
      <c r="L277" s="115">
        <v>0</v>
      </c>
      <c r="M277" s="115">
        <v>0</v>
      </c>
      <c r="N277" s="115">
        <v>0</v>
      </c>
      <c r="P277" t="s">
        <v>96</v>
      </c>
      <c r="Q277" t="s">
        <v>90</v>
      </c>
      <c r="R277" s="70">
        <f t="shared" si="97"/>
        <v>-2232</v>
      </c>
      <c r="S277" s="70">
        <f t="shared" si="98"/>
        <v>0</v>
      </c>
      <c r="T277" s="70">
        <f t="shared" si="99"/>
        <v>0</v>
      </c>
      <c r="U277" s="70">
        <f t="shared" si="100"/>
        <v>0</v>
      </c>
      <c r="V277" s="70">
        <f t="shared" si="101"/>
        <v>-2232</v>
      </c>
      <c r="X277" s="62"/>
    </row>
    <row r="278" spans="1:24" x14ac:dyDescent="0.25">
      <c r="A278" s="106"/>
      <c r="B278" t="s">
        <v>92</v>
      </c>
      <c r="C278" s="115">
        <v>-8190</v>
      </c>
      <c r="D278" s="115">
        <v>0</v>
      </c>
      <c r="E278" s="115">
        <v>0</v>
      </c>
      <c r="F278" s="115">
        <v>0</v>
      </c>
      <c r="G278" s="115">
        <v>0</v>
      </c>
      <c r="H278" s="115">
        <v>0</v>
      </c>
      <c r="I278" s="115">
        <v>0</v>
      </c>
      <c r="J278" s="81">
        <v>0</v>
      </c>
      <c r="K278" s="115">
        <v>0</v>
      </c>
      <c r="L278" s="115">
        <v>0</v>
      </c>
      <c r="M278" s="115">
        <v>0</v>
      </c>
      <c r="N278" s="115">
        <v>0</v>
      </c>
      <c r="P278" s="106" t="s">
        <v>97</v>
      </c>
      <c r="Q278" t="s">
        <v>92</v>
      </c>
      <c r="R278" s="70">
        <f t="shared" si="97"/>
        <v>-8190</v>
      </c>
      <c r="S278" s="70">
        <f t="shared" si="98"/>
        <v>0</v>
      </c>
      <c r="T278" s="70">
        <f t="shared" si="99"/>
        <v>0</v>
      </c>
      <c r="U278" s="70">
        <f t="shared" si="100"/>
        <v>0</v>
      </c>
      <c r="V278" s="70">
        <f t="shared" si="101"/>
        <v>-8190</v>
      </c>
      <c r="X278" s="62"/>
    </row>
    <row r="279" spans="1:24" x14ac:dyDescent="0.25">
      <c r="B279" t="s">
        <v>94</v>
      </c>
      <c r="C279" s="115">
        <v>-4514</v>
      </c>
      <c r="D279" s="115">
        <v>0</v>
      </c>
      <c r="E279" s="115">
        <v>0</v>
      </c>
      <c r="F279" s="115">
        <v>0</v>
      </c>
      <c r="G279" s="115">
        <v>0</v>
      </c>
      <c r="H279" s="115">
        <v>0</v>
      </c>
      <c r="I279" s="115">
        <v>0</v>
      </c>
      <c r="J279" s="81">
        <v>0</v>
      </c>
      <c r="K279" s="115">
        <v>0</v>
      </c>
      <c r="L279" s="115">
        <v>0</v>
      </c>
      <c r="M279" s="115">
        <v>0</v>
      </c>
      <c r="N279" s="115">
        <v>0</v>
      </c>
      <c r="Q279" t="s">
        <v>94</v>
      </c>
      <c r="R279" s="70">
        <f t="shared" si="97"/>
        <v>-4514</v>
      </c>
      <c r="S279" s="70">
        <f t="shared" si="98"/>
        <v>0</v>
      </c>
      <c r="T279" s="70">
        <f t="shared" si="99"/>
        <v>0</v>
      </c>
      <c r="U279" s="70">
        <f t="shared" si="100"/>
        <v>0</v>
      </c>
      <c r="V279" s="70">
        <f t="shared" si="101"/>
        <v>-4514</v>
      </c>
      <c r="X279" s="62"/>
    </row>
    <row r="280" spans="1:24" x14ac:dyDescent="0.25">
      <c r="A280" t="s">
        <v>98</v>
      </c>
      <c r="C280" s="123">
        <v>3868.7000000000003</v>
      </c>
      <c r="D280" s="123">
        <v>0</v>
      </c>
      <c r="E280" s="123">
        <v>0</v>
      </c>
      <c r="F280" s="123">
        <v>0</v>
      </c>
      <c r="G280" s="123">
        <v>0</v>
      </c>
      <c r="H280" s="123">
        <v>0</v>
      </c>
      <c r="I280" s="123">
        <v>0</v>
      </c>
      <c r="J280" s="91">
        <v>0</v>
      </c>
      <c r="K280" s="123">
        <v>0</v>
      </c>
      <c r="L280" s="123">
        <v>0</v>
      </c>
      <c r="M280" s="123">
        <v>0</v>
      </c>
      <c r="N280" s="123">
        <v>0</v>
      </c>
      <c r="P280" t="s">
        <v>98</v>
      </c>
      <c r="R280" s="70">
        <f>SUM(C280:E280)</f>
        <v>3868.7000000000003</v>
      </c>
      <c r="S280" s="70">
        <f>SUM(F280:H280)</f>
        <v>0</v>
      </c>
      <c r="T280" s="70">
        <f>SUM(I280:K280)</f>
        <v>0</v>
      </c>
      <c r="U280" s="70">
        <f>SUM(L280:N280)</f>
        <v>0</v>
      </c>
      <c r="V280" s="70">
        <f>SUM(C280:N280)</f>
        <v>3868.7000000000003</v>
      </c>
      <c r="X280" s="62"/>
    </row>
    <row r="281" spans="1:24" x14ac:dyDescent="0.25">
      <c r="C281" s="116"/>
      <c r="D281" s="116"/>
      <c r="E281" s="116"/>
      <c r="F281" s="116"/>
      <c r="G281" s="116"/>
      <c r="H281" s="116"/>
      <c r="I281" s="116"/>
      <c r="J281" s="71"/>
      <c r="K281" s="116"/>
      <c r="L281" s="116"/>
      <c r="M281" s="116"/>
      <c r="N281" s="116"/>
      <c r="R281" s="70"/>
      <c r="S281" s="70"/>
      <c r="T281" s="70"/>
      <c r="U281" s="70"/>
      <c r="V281" s="70"/>
    </row>
    <row r="282" spans="1:24" x14ac:dyDescent="0.25">
      <c r="C282" s="116"/>
      <c r="D282" s="116"/>
      <c r="E282" s="116"/>
      <c r="F282" s="116"/>
      <c r="G282" s="116"/>
      <c r="H282" s="116"/>
      <c r="I282" s="116"/>
      <c r="J282" s="60"/>
      <c r="K282" s="116"/>
      <c r="L282" s="116"/>
      <c r="M282" s="116"/>
      <c r="N282" s="116"/>
      <c r="R282" s="70"/>
      <c r="S282" s="70"/>
      <c r="T282" s="70"/>
      <c r="U282" s="70"/>
      <c r="V282" s="70"/>
    </row>
    <row r="283" spans="1:24" x14ac:dyDescent="0.25">
      <c r="C283" s="116"/>
      <c r="D283" s="116"/>
      <c r="E283" s="116"/>
      <c r="F283" s="116"/>
      <c r="G283" s="116"/>
      <c r="H283" s="116"/>
      <c r="I283" s="116"/>
      <c r="J283" s="60"/>
      <c r="K283" s="116"/>
      <c r="L283" s="116"/>
      <c r="M283" s="116"/>
      <c r="N283" s="116"/>
      <c r="R283" s="70"/>
      <c r="S283" s="70"/>
      <c r="T283" s="70"/>
      <c r="U283" s="70"/>
      <c r="V283" s="70"/>
    </row>
    <row r="284" spans="1:24" x14ac:dyDescent="0.25">
      <c r="C284" s="116"/>
      <c r="D284" s="116"/>
      <c r="E284" s="116"/>
      <c r="F284" s="116"/>
      <c r="G284" s="116"/>
      <c r="H284" s="116"/>
      <c r="I284" s="116"/>
      <c r="J284" s="60"/>
      <c r="K284" s="116"/>
      <c r="L284" s="116"/>
      <c r="M284" s="116"/>
      <c r="N284" s="116"/>
      <c r="R284" s="70"/>
      <c r="S284" s="70"/>
      <c r="T284" s="70"/>
      <c r="U284" s="70"/>
      <c r="V284" s="70"/>
    </row>
    <row r="285" spans="1:24" x14ac:dyDescent="0.25">
      <c r="A285" s="98" t="s">
        <v>158</v>
      </c>
      <c r="P285" s="98" t="s">
        <v>158</v>
      </c>
    </row>
    <row r="286" spans="1:24" x14ac:dyDescent="0.25">
      <c r="A286" s="98"/>
      <c r="P286" s="98"/>
    </row>
    <row r="287" spans="1:24" x14ac:dyDescent="0.25">
      <c r="A287" s="98"/>
      <c r="P287" s="98"/>
    </row>
    <row r="289" spans="1:24" x14ac:dyDescent="0.25">
      <c r="A289" s="98" t="s">
        <v>108</v>
      </c>
      <c r="P289" s="98" t="s">
        <v>108</v>
      </c>
      <c r="R289" s="100" t="s">
        <v>43</v>
      </c>
      <c r="S289" s="100" t="s">
        <v>44</v>
      </c>
      <c r="T289" s="100" t="s">
        <v>45</v>
      </c>
      <c r="U289" s="101" t="s">
        <v>46</v>
      </c>
      <c r="V289" s="101"/>
    </row>
    <row r="290" spans="1:24" x14ac:dyDescent="0.25">
      <c r="A290" s="98" t="s">
        <v>47</v>
      </c>
      <c r="C290" s="102" t="s">
        <v>48</v>
      </c>
      <c r="D290" s="102" t="s">
        <v>49</v>
      </c>
      <c r="E290" s="102" t="s">
        <v>50</v>
      </c>
      <c r="F290" s="102" t="s">
        <v>51</v>
      </c>
      <c r="G290" s="102" t="s">
        <v>52</v>
      </c>
      <c r="H290" s="102" t="s">
        <v>53</v>
      </c>
      <c r="I290" s="102" t="s">
        <v>54</v>
      </c>
      <c r="J290" s="58" t="s">
        <v>55</v>
      </c>
      <c r="K290" s="102" t="s">
        <v>56</v>
      </c>
      <c r="L290" s="102" t="s">
        <v>57</v>
      </c>
      <c r="M290" s="102" t="s">
        <v>58</v>
      </c>
      <c r="N290" s="102" t="s">
        <v>59</v>
      </c>
      <c r="P290" s="98" t="s">
        <v>47</v>
      </c>
      <c r="R290" s="102" t="s">
        <v>60</v>
      </c>
      <c r="S290" s="102" t="s">
        <v>60</v>
      </c>
      <c r="T290" s="102" t="s">
        <v>60</v>
      </c>
      <c r="U290" s="102" t="s">
        <v>60</v>
      </c>
      <c r="V290" s="102" t="s">
        <v>61</v>
      </c>
    </row>
    <row r="292" spans="1:24" x14ac:dyDescent="0.25">
      <c r="A292" t="s">
        <v>62</v>
      </c>
      <c r="B292" s="100" t="s">
        <v>63</v>
      </c>
      <c r="C292" s="104">
        <f t="shared" ref="C292:N305" si="104">C10+C80+C150+C220</f>
        <v>148172</v>
      </c>
      <c r="D292" s="104">
        <f t="shared" si="104"/>
        <v>0</v>
      </c>
      <c r="E292" s="104">
        <f t="shared" si="104"/>
        <v>0</v>
      </c>
      <c r="F292" s="104">
        <f t="shared" si="104"/>
        <v>0</v>
      </c>
      <c r="G292" s="104">
        <f t="shared" si="104"/>
        <v>0</v>
      </c>
      <c r="H292" s="104">
        <f t="shared" si="104"/>
        <v>0</v>
      </c>
      <c r="I292" s="104">
        <f t="shared" si="104"/>
        <v>0</v>
      </c>
      <c r="J292" s="57">
        <f t="shared" si="104"/>
        <v>0</v>
      </c>
      <c r="K292" s="104">
        <f t="shared" si="104"/>
        <v>0</v>
      </c>
      <c r="L292" s="104">
        <f t="shared" si="104"/>
        <v>0</v>
      </c>
      <c r="M292" s="104">
        <f t="shared" si="104"/>
        <v>0</v>
      </c>
      <c r="N292" s="104">
        <f t="shared" si="104"/>
        <v>0</v>
      </c>
      <c r="P292" t="s">
        <v>62</v>
      </c>
      <c r="Q292" s="100" t="s">
        <v>63</v>
      </c>
      <c r="R292" s="61">
        <f>SUM(C292:E292)/3</f>
        <v>49390.666666666664</v>
      </c>
      <c r="S292" s="61">
        <f>SUM(F292:H292)/3</f>
        <v>0</v>
      </c>
      <c r="T292" s="61">
        <f>SUM(I292:K292)/3</f>
        <v>0</v>
      </c>
      <c r="U292" s="61">
        <f>SUM(L292:N292)/3</f>
        <v>0</v>
      </c>
      <c r="V292" s="61">
        <f t="shared" ref="V292:V303" si="105">V220+V150+V80+V10</f>
        <v>12347.666666666668</v>
      </c>
      <c r="X292" s="62"/>
    </row>
    <row r="293" spans="1:24" x14ac:dyDescent="0.25">
      <c r="A293" t="s">
        <v>64</v>
      </c>
      <c r="B293" s="100" t="s">
        <v>65</v>
      </c>
      <c r="C293" s="104">
        <f t="shared" si="104"/>
        <v>24957</v>
      </c>
      <c r="D293" s="104">
        <f t="shared" si="104"/>
        <v>0</v>
      </c>
      <c r="E293" s="104">
        <f t="shared" si="104"/>
        <v>0</v>
      </c>
      <c r="F293" s="104">
        <f t="shared" si="104"/>
        <v>0</v>
      </c>
      <c r="G293" s="104">
        <f t="shared" si="104"/>
        <v>0</v>
      </c>
      <c r="H293" s="104">
        <f t="shared" si="104"/>
        <v>0</v>
      </c>
      <c r="I293" s="104">
        <f t="shared" si="104"/>
        <v>0</v>
      </c>
      <c r="J293" s="57">
        <f t="shared" si="104"/>
        <v>0</v>
      </c>
      <c r="K293" s="104">
        <f t="shared" si="104"/>
        <v>0</v>
      </c>
      <c r="L293" s="104">
        <f t="shared" si="104"/>
        <v>0</v>
      </c>
      <c r="M293" s="104">
        <f t="shared" si="104"/>
        <v>0</v>
      </c>
      <c r="N293" s="104">
        <f t="shared" si="104"/>
        <v>0</v>
      </c>
      <c r="P293" t="s">
        <v>64</v>
      </c>
      <c r="Q293" s="100" t="s">
        <v>65</v>
      </c>
      <c r="R293" s="61">
        <f>SUM(C293:E293)/3</f>
        <v>8319</v>
      </c>
      <c r="S293" s="61">
        <f>SUM(F293:H293)/3</f>
        <v>0</v>
      </c>
      <c r="T293" s="61">
        <f>SUM(I293:K293)/3</f>
        <v>0</v>
      </c>
      <c r="U293" s="61">
        <f>SUM(L293:N293)/3</f>
        <v>0</v>
      </c>
      <c r="V293" s="61">
        <f t="shared" si="105"/>
        <v>2079.75</v>
      </c>
      <c r="X293" s="62"/>
    </row>
    <row r="294" spans="1:24" x14ac:dyDescent="0.25">
      <c r="A294" t="s">
        <v>66</v>
      </c>
      <c r="B294" s="100" t="s">
        <v>67</v>
      </c>
      <c r="C294" s="104">
        <f t="shared" si="104"/>
        <v>336</v>
      </c>
      <c r="D294" s="104">
        <f t="shared" si="104"/>
        <v>0</v>
      </c>
      <c r="E294" s="104">
        <f t="shared" si="104"/>
        <v>0</v>
      </c>
      <c r="F294" s="104">
        <f t="shared" si="104"/>
        <v>0</v>
      </c>
      <c r="G294" s="104">
        <f t="shared" si="104"/>
        <v>0</v>
      </c>
      <c r="H294" s="104">
        <f t="shared" si="104"/>
        <v>0</v>
      </c>
      <c r="I294" s="104">
        <f t="shared" si="104"/>
        <v>0</v>
      </c>
      <c r="J294" s="57">
        <f t="shared" si="104"/>
        <v>0</v>
      </c>
      <c r="K294" s="104">
        <f t="shared" si="104"/>
        <v>0</v>
      </c>
      <c r="L294" s="104">
        <f t="shared" si="104"/>
        <v>0</v>
      </c>
      <c r="M294" s="104">
        <f t="shared" si="104"/>
        <v>0</v>
      </c>
      <c r="N294" s="104">
        <f t="shared" si="104"/>
        <v>0</v>
      </c>
      <c r="P294" t="s">
        <v>66</v>
      </c>
      <c r="Q294" s="100" t="s">
        <v>67</v>
      </c>
      <c r="R294" s="61">
        <f>SUM(C294:E294)/3</f>
        <v>112</v>
      </c>
      <c r="S294" s="61">
        <f>SUM(F294:H294)/3</f>
        <v>0</v>
      </c>
      <c r="T294" s="61">
        <f>SUM(I294:K294)/3</f>
        <v>0</v>
      </c>
      <c r="U294" s="61">
        <f>SUM(L294:N294)/3</f>
        <v>0</v>
      </c>
      <c r="V294" s="61">
        <f t="shared" si="105"/>
        <v>27.999999999999996</v>
      </c>
      <c r="X294" s="62"/>
    </row>
    <row r="295" spans="1:24" x14ac:dyDescent="0.25">
      <c r="A295" t="s">
        <v>68</v>
      </c>
      <c r="B295" s="100" t="s">
        <v>69</v>
      </c>
      <c r="C295" s="104">
        <f t="shared" si="104"/>
        <v>11</v>
      </c>
      <c r="D295" s="104">
        <f t="shared" si="104"/>
        <v>0</v>
      </c>
      <c r="E295" s="104">
        <f t="shared" si="104"/>
        <v>0</v>
      </c>
      <c r="F295" s="104">
        <f t="shared" si="104"/>
        <v>0</v>
      </c>
      <c r="G295" s="104">
        <f t="shared" si="104"/>
        <v>0</v>
      </c>
      <c r="H295" s="104">
        <f t="shared" si="104"/>
        <v>0</v>
      </c>
      <c r="I295" s="104">
        <f t="shared" si="104"/>
        <v>0</v>
      </c>
      <c r="J295" s="57">
        <f t="shared" si="104"/>
        <v>0</v>
      </c>
      <c r="K295" s="104">
        <f t="shared" si="104"/>
        <v>0</v>
      </c>
      <c r="L295" s="104">
        <f t="shared" si="104"/>
        <v>0</v>
      </c>
      <c r="M295" s="104">
        <f t="shared" si="104"/>
        <v>0</v>
      </c>
      <c r="N295" s="104">
        <f t="shared" si="104"/>
        <v>0</v>
      </c>
      <c r="P295" t="s">
        <v>68</v>
      </c>
      <c r="Q295" s="100" t="s">
        <v>69</v>
      </c>
      <c r="R295" s="61">
        <f t="shared" ref="R295:R305" si="106">SUM(C295:E295)/3</f>
        <v>3.6666666666666665</v>
      </c>
      <c r="S295" s="61">
        <f t="shared" ref="S295:S305" si="107">SUM(F295:H295)/3</f>
        <v>0</v>
      </c>
      <c r="T295" s="61">
        <f t="shared" ref="T295:T305" si="108">SUM(I295:K295)/3</f>
        <v>0</v>
      </c>
      <c r="U295" s="61">
        <f t="shared" ref="U295:U305" si="109">SUM(L295:N295)/3</f>
        <v>0</v>
      </c>
      <c r="V295" s="61">
        <f t="shared" si="105"/>
        <v>0.91666666666666674</v>
      </c>
      <c r="X295" s="62"/>
    </row>
    <row r="296" spans="1:24" x14ac:dyDescent="0.25">
      <c r="A296" t="s">
        <v>70</v>
      </c>
      <c r="B296" s="100" t="s">
        <v>71</v>
      </c>
      <c r="C296" s="104">
        <f t="shared" si="104"/>
        <v>1</v>
      </c>
      <c r="D296" s="104">
        <f t="shared" si="104"/>
        <v>0</v>
      </c>
      <c r="E296" s="104">
        <f t="shared" si="104"/>
        <v>0</v>
      </c>
      <c r="F296" s="104">
        <f t="shared" si="104"/>
        <v>0</v>
      </c>
      <c r="G296" s="104">
        <f t="shared" si="104"/>
        <v>0</v>
      </c>
      <c r="H296" s="104">
        <f t="shared" si="104"/>
        <v>0</v>
      </c>
      <c r="I296" s="104">
        <f t="shared" si="104"/>
        <v>0</v>
      </c>
      <c r="J296" s="57">
        <f t="shared" si="104"/>
        <v>0</v>
      </c>
      <c r="K296" s="104">
        <f t="shared" si="104"/>
        <v>0</v>
      </c>
      <c r="L296" s="104">
        <f t="shared" si="104"/>
        <v>0</v>
      </c>
      <c r="M296" s="104">
        <f t="shared" si="104"/>
        <v>0</v>
      </c>
      <c r="N296" s="104">
        <f t="shared" si="104"/>
        <v>0</v>
      </c>
      <c r="P296" t="s">
        <v>70</v>
      </c>
      <c r="Q296" s="100" t="s">
        <v>71</v>
      </c>
      <c r="R296" s="61">
        <f>SUM(C296:E296)/3</f>
        <v>0.33333333333333331</v>
      </c>
      <c r="S296" s="61">
        <f>SUM(F296:H296)/3</f>
        <v>0</v>
      </c>
      <c r="T296" s="61">
        <f>SUM(I296:K296)/3</f>
        <v>0</v>
      </c>
      <c r="U296" s="61">
        <f>SUM(L296:N296)/3</f>
        <v>0</v>
      </c>
      <c r="V296" s="61">
        <f t="shared" si="105"/>
        <v>8.3333333333333329E-2</v>
      </c>
      <c r="X296" s="62"/>
    </row>
    <row r="297" spans="1:24" x14ac:dyDescent="0.25">
      <c r="A297" s="111" t="s">
        <v>88</v>
      </c>
      <c r="B297" s="100"/>
      <c r="C297" s="104">
        <f t="shared" si="104"/>
        <v>0</v>
      </c>
      <c r="D297" s="104">
        <f t="shared" si="104"/>
        <v>0</v>
      </c>
      <c r="E297" s="104">
        <f t="shared" si="104"/>
        <v>0</v>
      </c>
      <c r="F297" s="104">
        <f t="shared" si="104"/>
        <v>0</v>
      </c>
      <c r="G297" s="104">
        <f t="shared" si="104"/>
        <v>0</v>
      </c>
      <c r="H297" s="104">
        <f t="shared" si="104"/>
        <v>0</v>
      </c>
      <c r="I297" s="104">
        <f t="shared" si="104"/>
        <v>0</v>
      </c>
      <c r="J297" s="57">
        <f t="shared" si="104"/>
        <v>0</v>
      </c>
      <c r="K297" s="104">
        <f t="shared" si="104"/>
        <v>0</v>
      </c>
      <c r="L297" s="104">
        <f t="shared" si="104"/>
        <v>0</v>
      </c>
      <c r="M297" s="104">
        <f t="shared" si="104"/>
        <v>0</v>
      </c>
      <c r="N297" s="104">
        <f t="shared" si="104"/>
        <v>0</v>
      </c>
      <c r="P297" t="s">
        <v>72</v>
      </c>
      <c r="Q297" s="100"/>
      <c r="R297" s="61">
        <f>SUM(C297:E297)/3</f>
        <v>0</v>
      </c>
      <c r="S297" s="61">
        <f>SUM(F297:H297)/3</f>
        <v>0</v>
      </c>
      <c r="T297" s="61">
        <f>SUM(I297:K297)/3</f>
        <v>0</v>
      </c>
      <c r="U297" s="61">
        <f>SUM(L297:N297)/3</f>
        <v>0</v>
      </c>
      <c r="V297" s="61">
        <f t="shared" si="105"/>
        <v>0</v>
      </c>
      <c r="X297" s="62"/>
    </row>
    <row r="298" spans="1:24" x14ac:dyDescent="0.25">
      <c r="A298" t="s">
        <v>73</v>
      </c>
      <c r="B298" s="100" t="s">
        <v>74</v>
      </c>
      <c r="C298" s="104">
        <f t="shared" si="104"/>
        <v>0</v>
      </c>
      <c r="D298" s="104">
        <f t="shared" si="104"/>
        <v>0</v>
      </c>
      <c r="E298" s="104">
        <f t="shared" si="104"/>
        <v>0</v>
      </c>
      <c r="F298" s="104">
        <f t="shared" si="104"/>
        <v>0</v>
      </c>
      <c r="G298" s="104">
        <f t="shared" si="104"/>
        <v>0</v>
      </c>
      <c r="H298" s="104">
        <f t="shared" si="104"/>
        <v>0</v>
      </c>
      <c r="I298" s="104">
        <f t="shared" si="104"/>
        <v>0</v>
      </c>
      <c r="J298" s="57">
        <f t="shared" si="104"/>
        <v>0</v>
      </c>
      <c r="K298" s="104">
        <f t="shared" si="104"/>
        <v>0</v>
      </c>
      <c r="L298" s="104">
        <f t="shared" si="104"/>
        <v>0</v>
      </c>
      <c r="M298" s="104">
        <f t="shared" si="104"/>
        <v>0</v>
      </c>
      <c r="N298" s="104">
        <f t="shared" si="104"/>
        <v>0</v>
      </c>
      <c r="P298" t="s">
        <v>73</v>
      </c>
      <c r="Q298" s="100" t="s">
        <v>74</v>
      </c>
      <c r="R298" s="61">
        <f t="shared" si="106"/>
        <v>0</v>
      </c>
      <c r="S298" s="61">
        <f t="shared" si="107"/>
        <v>0</v>
      </c>
      <c r="T298" s="61">
        <f t="shared" si="108"/>
        <v>0</v>
      </c>
      <c r="U298" s="61">
        <f t="shared" si="109"/>
        <v>0</v>
      </c>
      <c r="V298" s="61">
        <f t="shared" si="105"/>
        <v>0</v>
      </c>
      <c r="X298" s="62"/>
    </row>
    <row r="299" spans="1:24" x14ac:dyDescent="0.25">
      <c r="A299" t="s">
        <v>75</v>
      </c>
      <c r="B299" s="100" t="s">
        <v>76</v>
      </c>
      <c r="C299" s="104">
        <f t="shared" si="104"/>
        <v>0</v>
      </c>
      <c r="D299" s="104">
        <f t="shared" si="104"/>
        <v>0</v>
      </c>
      <c r="E299" s="104">
        <f t="shared" si="104"/>
        <v>0</v>
      </c>
      <c r="F299" s="104">
        <f t="shared" si="104"/>
        <v>0</v>
      </c>
      <c r="G299" s="104">
        <f t="shared" si="104"/>
        <v>0</v>
      </c>
      <c r="H299" s="104">
        <f t="shared" si="104"/>
        <v>0</v>
      </c>
      <c r="I299" s="104">
        <f t="shared" si="104"/>
        <v>0</v>
      </c>
      <c r="J299" s="57">
        <f t="shared" si="104"/>
        <v>0</v>
      </c>
      <c r="K299" s="104">
        <f t="shared" si="104"/>
        <v>0</v>
      </c>
      <c r="L299" s="104">
        <f t="shared" si="104"/>
        <v>0</v>
      </c>
      <c r="M299" s="104">
        <f t="shared" si="104"/>
        <v>0</v>
      </c>
      <c r="N299" s="104">
        <f t="shared" si="104"/>
        <v>0</v>
      </c>
      <c r="P299" t="s">
        <v>75</v>
      </c>
      <c r="Q299" s="100" t="s">
        <v>76</v>
      </c>
      <c r="R299" s="61">
        <f t="shared" si="106"/>
        <v>0</v>
      </c>
      <c r="S299" s="61">
        <f t="shared" si="107"/>
        <v>0</v>
      </c>
      <c r="T299" s="61">
        <f t="shared" si="108"/>
        <v>0</v>
      </c>
      <c r="U299" s="61">
        <f t="shared" si="109"/>
        <v>0</v>
      </c>
      <c r="V299" s="61">
        <f t="shared" si="105"/>
        <v>0</v>
      </c>
      <c r="X299" s="62"/>
    </row>
    <row r="300" spans="1:24" x14ac:dyDescent="0.25">
      <c r="A300" t="s">
        <v>77</v>
      </c>
      <c r="B300" s="100" t="s">
        <v>78</v>
      </c>
      <c r="C300" s="104">
        <f t="shared" si="104"/>
        <v>4</v>
      </c>
      <c r="D300" s="104">
        <f t="shared" si="104"/>
        <v>0</v>
      </c>
      <c r="E300" s="104">
        <f t="shared" si="104"/>
        <v>0</v>
      </c>
      <c r="F300" s="104">
        <f t="shared" si="104"/>
        <v>0</v>
      </c>
      <c r="G300" s="104">
        <f t="shared" si="104"/>
        <v>0</v>
      </c>
      <c r="H300" s="104">
        <f t="shared" si="104"/>
        <v>0</v>
      </c>
      <c r="I300" s="104">
        <f t="shared" si="104"/>
        <v>0</v>
      </c>
      <c r="J300" s="57">
        <f t="shared" si="104"/>
        <v>0</v>
      </c>
      <c r="K300" s="104">
        <f t="shared" si="104"/>
        <v>0</v>
      </c>
      <c r="L300" s="104">
        <f t="shared" si="104"/>
        <v>0</v>
      </c>
      <c r="M300" s="104">
        <f t="shared" si="104"/>
        <v>0</v>
      </c>
      <c r="N300" s="104">
        <f t="shared" si="104"/>
        <v>0</v>
      </c>
      <c r="P300" t="s">
        <v>77</v>
      </c>
      <c r="Q300" s="100" t="s">
        <v>78</v>
      </c>
      <c r="R300" s="61">
        <f t="shared" si="106"/>
        <v>1.3333333333333333</v>
      </c>
      <c r="S300" s="61">
        <f t="shared" si="107"/>
        <v>0</v>
      </c>
      <c r="T300" s="61">
        <f t="shared" si="108"/>
        <v>0</v>
      </c>
      <c r="U300" s="61">
        <f t="shared" si="109"/>
        <v>0</v>
      </c>
      <c r="V300" s="61">
        <f t="shared" si="105"/>
        <v>0.33333333333333331</v>
      </c>
      <c r="X300" s="62"/>
    </row>
    <row r="301" spans="1:24" x14ac:dyDescent="0.25">
      <c r="A301" t="s">
        <v>79</v>
      </c>
      <c r="B301" s="100" t="s">
        <v>80</v>
      </c>
      <c r="C301" s="104">
        <f>C19+C89+C159+C229</f>
        <v>533</v>
      </c>
      <c r="D301" s="104">
        <f t="shared" si="104"/>
        <v>0</v>
      </c>
      <c r="E301" s="104">
        <f t="shared" si="104"/>
        <v>0</v>
      </c>
      <c r="F301" s="104">
        <f t="shared" si="104"/>
        <v>0</v>
      </c>
      <c r="G301" s="104">
        <f t="shared" si="104"/>
        <v>0</v>
      </c>
      <c r="H301" s="104">
        <f t="shared" si="104"/>
        <v>0</v>
      </c>
      <c r="I301" s="104">
        <f t="shared" si="104"/>
        <v>0</v>
      </c>
      <c r="J301" s="57">
        <f t="shared" si="104"/>
        <v>0</v>
      </c>
      <c r="K301" s="104">
        <f t="shared" si="104"/>
        <v>0</v>
      </c>
      <c r="L301" s="104">
        <f t="shared" si="104"/>
        <v>0</v>
      </c>
      <c r="M301" s="104">
        <f t="shared" si="104"/>
        <v>0</v>
      </c>
      <c r="N301" s="104">
        <f t="shared" si="104"/>
        <v>0</v>
      </c>
      <c r="P301" t="s">
        <v>79</v>
      </c>
      <c r="Q301" s="100" t="s">
        <v>80</v>
      </c>
      <c r="R301" s="61">
        <f t="shared" si="106"/>
        <v>177.66666666666666</v>
      </c>
      <c r="S301" s="61">
        <f t="shared" si="107"/>
        <v>0</v>
      </c>
      <c r="T301" s="61">
        <f t="shared" si="108"/>
        <v>0</v>
      </c>
      <c r="U301" s="61">
        <f t="shared" si="109"/>
        <v>0</v>
      </c>
      <c r="V301" s="61">
        <f t="shared" si="105"/>
        <v>44.416666666666671</v>
      </c>
      <c r="X301" s="62"/>
    </row>
    <row r="302" spans="1:24" x14ac:dyDescent="0.25">
      <c r="A302" t="s">
        <v>81</v>
      </c>
      <c r="B302" s="100" t="s">
        <v>82</v>
      </c>
      <c r="C302" s="104">
        <f t="shared" ref="C302:N305" si="110">C20+C90+C160+C230</f>
        <v>1600</v>
      </c>
      <c r="D302" s="104">
        <f t="shared" si="110"/>
        <v>0</v>
      </c>
      <c r="E302" s="104">
        <f t="shared" si="110"/>
        <v>0</v>
      </c>
      <c r="F302" s="104">
        <f t="shared" si="110"/>
        <v>0</v>
      </c>
      <c r="G302" s="104">
        <f t="shared" si="110"/>
        <v>0</v>
      </c>
      <c r="H302" s="104">
        <f t="shared" si="104"/>
        <v>0</v>
      </c>
      <c r="I302" s="104">
        <f t="shared" si="110"/>
        <v>0</v>
      </c>
      <c r="J302" s="57">
        <f t="shared" si="110"/>
        <v>0</v>
      </c>
      <c r="K302" s="104">
        <f t="shared" si="110"/>
        <v>0</v>
      </c>
      <c r="L302" s="104">
        <f t="shared" si="110"/>
        <v>0</v>
      </c>
      <c r="M302" s="104">
        <f t="shared" si="110"/>
        <v>0</v>
      </c>
      <c r="N302" s="104">
        <f t="shared" si="110"/>
        <v>0</v>
      </c>
      <c r="P302" t="s">
        <v>81</v>
      </c>
      <c r="Q302" s="100" t="s">
        <v>82</v>
      </c>
      <c r="R302" s="61">
        <f t="shared" si="106"/>
        <v>533.33333333333337</v>
      </c>
      <c r="S302" s="61">
        <f t="shared" si="107"/>
        <v>0</v>
      </c>
      <c r="T302" s="61">
        <f t="shared" si="108"/>
        <v>0</v>
      </c>
      <c r="U302" s="61">
        <f t="shared" si="109"/>
        <v>0</v>
      </c>
      <c r="V302" s="61">
        <f t="shared" si="105"/>
        <v>133.33333333333334</v>
      </c>
      <c r="X302" s="62"/>
    </row>
    <row r="303" spans="1:24" x14ac:dyDescent="0.25">
      <c r="A303" t="s">
        <v>83</v>
      </c>
      <c r="B303" s="100" t="s">
        <v>84</v>
      </c>
      <c r="C303" s="127">
        <f t="shared" si="110"/>
        <v>45</v>
      </c>
      <c r="D303" s="127">
        <f t="shared" si="110"/>
        <v>0</v>
      </c>
      <c r="E303" s="127">
        <f t="shared" si="110"/>
        <v>0</v>
      </c>
      <c r="F303" s="127">
        <f t="shared" si="110"/>
        <v>0</v>
      </c>
      <c r="G303" s="127">
        <f t="shared" si="110"/>
        <v>0</v>
      </c>
      <c r="H303" s="127">
        <f t="shared" si="104"/>
        <v>0</v>
      </c>
      <c r="I303" s="127">
        <f t="shared" si="110"/>
        <v>0</v>
      </c>
      <c r="J303" s="79">
        <f t="shared" si="110"/>
        <v>0</v>
      </c>
      <c r="K303" s="127">
        <f t="shared" si="110"/>
        <v>0</v>
      </c>
      <c r="L303" s="127">
        <f t="shared" si="110"/>
        <v>0</v>
      </c>
      <c r="M303" s="127">
        <f t="shared" si="110"/>
        <v>0</v>
      </c>
      <c r="N303" s="127">
        <f t="shared" si="110"/>
        <v>0</v>
      </c>
      <c r="P303" t="s">
        <v>83</v>
      </c>
      <c r="Q303" s="100" t="s">
        <v>84</v>
      </c>
      <c r="R303" s="65">
        <f t="shared" si="106"/>
        <v>15</v>
      </c>
      <c r="S303" s="65">
        <f t="shared" si="107"/>
        <v>0</v>
      </c>
      <c r="T303" s="65">
        <f t="shared" si="108"/>
        <v>0</v>
      </c>
      <c r="U303" s="65">
        <f t="shared" si="109"/>
        <v>0</v>
      </c>
      <c r="V303" s="65">
        <f t="shared" si="105"/>
        <v>3.75</v>
      </c>
      <c r="X303" s="62"/>
    </row>
    <row r="304" spans="1:24" x14ac:dyDescent="0.25">
      <c r="A304" s="103" t="s">
        <v>85</v>
      </c>
      <c r="C304" s="104">
        <f t="shared" si="110"/>
        <v>175659</v>
      </c>
      <c r="D304" s="104">
        <f t="shared" si="110"/>
        <v>0</v>
      </c>
      <c r="E304" s="104">
        <f t="shared" si="110"/>
        <v>0</v>
      </c>
      <c r="F304" s="104">
        <f t="shared" si="110"/>
        <v>0</v>
      </c>
      <c r="G304" s="104">
        <f t="shared" si="110"/>
        <v>0</v>
      </c>
      <c r="H304" s="104">
        <f t="shared" si="104"/>
        <v>0</v>
      </c>
      <c r="I304" s="104">
        <f t="shared" si="110"/>
        <v>0</v>
      </c>
      <c r="J304" s="57">
        <f t="shared" si="110"/>
        <v>0</v>
      </c>
      <c r="K304" s="104">
        <f t="shared" si="110"/>
        <v>0</v>
      </c>
      <c r="L304" s="104">
        <f t="shared" si="110"/>
        <v>0</v>
      </c>
      <c r="M304" s="104">
        <f t="shared" si="110"/>
        <v>0</v>
      </c>
      <c r="N304" s="104">
        <f t="shared" si="110"/>
        <v>0</v>
      </c>
      <c r="P304" s="106" t="s">
        <v>85</v>
      </c>
      <c r="R304" s="61">
        <f t="shared" si="106"/>
        <v>58553</v>
      </c>
      <c r="S304" s="61">
        <f t="shared" si="107"/>
        <v>0</v>
      </c>
      <c r="T304" s="61">
        <f t="shared" si="108"/>
        <v>0</v>
      </c>
      <c r="U304" s="61">
        <f t="shared" si="109"/>
        <v>0</v>
      </c>
      <c r="V304" s="104">
        <f>SUM(V292:V303)</f>
        <v>14638.250000000002</v>
      </c>
      <c r="X304" s="62"/>
    </row>
    <row r="305" spans="1:24" ht="15.75" thickBot="1" x14ac:dyDescent="0.3">
      <c r="A305" s="103" t="s">
        <v>86</v>
      </c>
      <c r="C305" s="107">
        <f t="shared" si="110"/>
        <v>175655</v>
      </c>
      <c r="D305" s="107">
        <f t="shared" si="110"/>
        <v>0</v>
      </c>
      <c r="E305" s="107">
        <f t="shared" si="110"/>
        <v>0</v>
      </c>
      <c r="F305" s="107">
        <f t="shared" si="110"/>
        <v>0</v>
      </c>
      <c r="G305" s="107">
        <f t="shared" si="110"/>
        <v>0</v>
      </c>
      <c r="H305" s="107">
        <f t="shared" si="104"/>
        <v>0</v>
      </c>
      <c r="I305" s="107">
        <f t="shared" si="110"/>
        <v>0</v>
      </c>
      <c r="J305" s="66">
        <f t="shared" si="110"/>
        <v>0</v>
      </c>
      <c r="K305" s="107">
        <f t="shared" si="110"/>
        <v>0</v>
      </c>
      <c r="L305" s="107">
        <f t="shared" si="110"/>
        <v>0</v>
      </c>
      <c r="M305" s="107">
        <f t="shared" si="110"/>
        <v>0</v>
      </c>
      <c r="N305" s="107">
        <f>N23+N93+N163+N233</f>
        <v>0</v>
      </c>
      <c r="P305" s="106" t="s">
        <v>86</v>
      </c>
      <c r="R305" s="67">
        <f t="shared" si="106"/>
        <v>58551.666666666664</v>
      </c>
      <c r="S305" s="67">
        <f t="shared" si="107"/>
        <v>0</v>
      </c>
      <c r="T305" s="67">
        <f t="shared" si="108"/>
        <v>0</v>
      </c>
      <c r="U305" s="67">
        <f t="shared" si="109"/>
        <v>0</v>
      </c>
      <c r="V305" s="107">
        <f>SUM(V292:V296)+SUM(V301:V303)</f>
        <v>14637.916666666668</v>
      </c>
      <c r="X305" s="62"/>
    </row>
    <row r="306" spans="1:24" ht="15.75" thickTop="1" x14ac:dyDescent="0.25">
      <c r="A306" s="106"/>
      <c r="C306" s="104"/>
      <c r="D306" s="104"/>
      <c r="E306" s="104"/>
      <c r="F306" s="104"/>
      <c r="G306" s="104"/>
      <c r="H306" s="104"/>
      <c r="I306" s="104"/>
      <c r="K306" s="104"/>
      <c r="L306" s="104"/>
      <c r="M306" s="104"/>
      <c r="N306" s="104"/>
      <c r="P306" s="106"/>
      <c r="R306" s="61"/>
      <c r="S306" s="61"/>
      <c r="T306" s="61"/>
      <c r="U306" s="61"/>
      <c r="V306" s="104"/>
      <c r="X306" s="62"/>
    </row>
    <row r="307" spans="1:24" x14ac:dyDescent="0.25">
      <c r="A307" s="106"/>
      <c r="C307" s="104"/>
      <c r="D307" s="104"/>
      <c r="E307" s="104"/>
      <c r="F307" s="104"/>
      <c r="G307" s="104"/>
      <c r="H307" s="104"/>
      <c r="I307" s="104"/>
      <c r="K307" s="104"/>
      <c r="L307" s="104"/>
      <c r="M307" s="104"/>
      <c r="N307" s="104"/>
      <c r="P307" s="106"/>
      <c r="R307" s="61"/>
      <c r="S307" s="61"/>
      <c r="T307" s="61"/>
      <c r="U307" s="61"/>
      <c r="V307" s="104"/>
      <c r="X307" s="62"/>
    </row>
    <row r="308" spans="1:24" x14ac:dyDescent="0.25">
      <c r="A308" s="106"/>
      <c r="C308" s="104"/>
      <c r="D308" s="104"/>
      <c r="E308" s="104"/>
      <c r="F308" s="104"/>
      <c r="G308" s="104"/>
      <c r="H308" s="104"/>
      <c r="I308" s="104"/>
      <c r="K308" s="104"/>
      <c r="L308" s="104"/>
      <c r="M308" s="104"/>
      <c r="N308" s="104"/>
      <c r="P308" s="106"/>
      <c r="R308" s="61"/>
      <c r="S308" s="61"/>
      <c r="T308" s="61"/>
      <c r="U308" s="61"/>
      <c r="V308" s="104"/>
      <c r="X308" s="62"/>
    </row>
    <row r="309" spans="1:24" x14ac:dyDescent="0.25">
      <c r="C309" s="104"/>
      <c r="D309" s="104"/>
      <c r="E309" s="104"/>
      <c r="F309" s="104"/>
      <c r="G309" s="104"/>
      <c r="H309" s="104"/>
      <c r="I309" s="104"/>
      <c r="K309" s="104"/>
      <c r="L309" s="104"/>
      <c r="M309" s="104"/>
      <c r="N309" s="104"/>
      <c r="R309" s="61"/>
      <c r="S309" s="61"/>
      <c r="T309" s="61"/>
      <c r="U309" s="61"/>
      <c r="V309" s="61"/>
    </row>
    <row r="310" spans="1:24" x14ac:dyDescent="0.25">
      <c r="A310" s="98" t="s">
        <v>109</v>
      </c>
      <c r="C310" s="104"/>
      <c r="D310" s="104"/>
      <c r="E310" s="104"/>
      <c r="F310" s="104"/>
      <c r="G310" s="104"/>
      <c r="H310" s="108"/>
      <c r="I310" s="108"/>
      <c r="J310" s="68"/>
      <c r="K310" s="108"/>
      <c r="L310" s="108"/>
      <c r="M310" s="108"/>
      <c r="N310" s="108"/>
      <c r="P310" s="98" t="s">
        <v>109</v>
      </c>
      <c r="R310" s="61"/>
      <c r="S310" s="61"/>
      <c r="T310" s="61"/>
      <c r="U310" s="61"/>
      <c r="V310" s="61"/>
    </row>
    <row r="311" spans="1:24" x14ac:dyDescent="0.25">
      <c r="A311" t="s">
        <v>62</v>
      </c>
      <c r="B311" s="100" t="s">
        <v>63</v>
      </c>
      <c r="C311" s="104">
        <f t="shared" ref="C311:N324" si="111">C29+C99+C169+C239</f>
        <v>180412105</v>
      </c>
      <c r="D311" s="104">
        <f t="shared" si="111"/>
        <v>0</v>
      </c>
      <c r="E311" s="104">
        <f t="shared" si="111"/>
        <v>0</v>
      </c>
      <c r="F311" s="104">
        <f t="shared" si="111"/>
        <v>0</v>
      </c>
      <c r="G311" s="104">
        <f t="shared" si="111"/>
        <v>0</v>
      </c>
      <c r="H311" s="108">
        <f>H29+H99+H169+H239</f>
        <v>0</v>
      </c>
      <c r="I311" s="108">
        <f>I29+I99+I169+I239</f>
        <v>0</v>
      </c>
      <c r="J311" s="68">
        <f t="shared" si="111"/>
        <v>0</v>
      </c>
      <c r="K311" s="108">
        <f t="shared" si="111"/>
        <v>0</v>
      </c>
      <c r="L311" s="108">
        <f t="shared" si="111"/>
        <v>0</v>
      </c>
      <c r="M311" s="108">
        <f t="shared" si="111"/>
        <v>0</v>
      </c>
      <c r="N311" s="108">
        <f t="shared" si="111"/>
        <v>0</v>
      </c>
      <c r="P311" t="s">
        <v>62</v>
      </c>
      <c r="Q311" s="100" t="s">
        <v>63</v>
      </c>
      <c r="R311" s="61">
        <f>SUM(C311:E311)</f>
        <v>180412105</v>
      </c>
      <c r="S311" s="61">
        <f>SUM(F311:H311)</f>
        <v>0</v>
      </c>
      <c r="T311" s="61">
        <f>SUM(I311:K311)</f>
        <v>0</v>
      </c>
      <c r="U311" s="61">
        <f>SUM(L311:N311)</f>
        <v>0</v>
      </c>
      <c r="V311" s="92">
        <f>SUM(C311:N311)</f>
        <v>180412105</v>
      </c>
      <c r="X311" s="62"/>
    </row>
    <row r="312" spans="1:24" x14ac:dyDescent="0.25">
      <c r="A312" t="s">
        <v>64</v>
      </c>
      <c r="B312" s="100" t="s">
        <v>65</v>
      </c>
      <c r="C312" s="104">
        <f t="shared" si="111"/>
        <v>114892343</v>
      </c>
      <c r="D312" s="104">
        <f t="shared" si="111"/>
        <v>0</v>
      </c>
      <c r="E312" s="104">
        <f t="shared" si="111"/>
        <v>0</v>
      </c>
      <c r="F312" s="104">
        <f t="shared" si="111"/>
        <v>0</v>
      </c>
      <c r="G312" s="104">
        <f t="shared" si="111"/>
        <v>0</v>
      </c>
      <c r="H312" s="108">
        <f t="shared" si="111"/>
        <v>0</v>
      </c>
      <c r="I312" s="108">
        <f t="shared" si="111"/>
        <v>0</v>
      </c>
      <c r="J312" s="68">
        <f t="shared" si="111"/>
        <v>0</v>
      </c>
      <c r="K312" s="108">
        <f t="shared" si="111"/>
        <v>0</v>
      </c>
      <c r="L312" s="108">
        <f t="shared" si="111"/>
        <v>0</v>
      </c>
      <c r="M312" s="108">
        <f t="shared" si="111"/>
        <v>0</v>
      </c>
      <c r="N312" s="108">
        <f>N30+N100+N170+N240</f>
        <v>0</v>
      </c>
      <c r="P312" t="s">
        <v>64</v>
      </c>
      <c r="Q312" s="100" t="s">
        <v>65</v>
      </c>
      <c r="R312" s="61">
        <f t="shared" ref="R312:R328" si="112">SUM(C312:E312)</f>
        <v>114892343</v>
      </c>
      <c r="S312" s="61">
        <f t="shared" ref="S312:S328" si="113">SUM(F312:H312)</f>
        <v>0</v>
      </c>
      <c r="T312" s="61">
        <f t="shared" ref="T312:T328" si="114">SUM(I312:K312)</f>
        <v>0</v>
      </c>
      <c r="U312" s="61">
        <f t="shared" ref="U312:U328" si="115">SUM(L312:N312)</f>
        <v>0</v>
      </c>
      <c r="V312" s="61">
        <f t="shared" ref="V312:V328" si="116">SUM(C312:N312)</f>
        <v>114892343</v>
      </c>
      <c r="X312" s="62"/>
    </row>
    <row r="313" spans="1:24" x14ac:dyDescent="0.25">
      <c r="A313" t="s">
        <v>66</v>
      </c>
      <c r="B313" s="100" t="s">
        <v>67</v>
      </c>
      <c r="C313" s="104">
        <f t="shared" si="111"/>
        <v>76590869</v>
      </c>
      <c r="D313" s="104">
        <f t="shared" si="111"/>
        <v>0</v>
      </c>
      <c r="E313" s="104">
        <f t="shared" si="111"/>
        <v>-0.129</v>
      </c>
      <c r="F313" s="104">
        <f t="shared" si="111"/>
        <v>0</v>
      </c>
      <c r="G313" s="104">
        <f t="shared" si="111"/>
        <v>0</v>
      </c>
      <c r="H313" s="108">
        <f t="shared" si="111"/>
        <v>0</v>
      </c>
      <c r="I313" s="108">
        <f t="shared" si="111"/>
        <v>0</v>
      </c>
      <c r="J313" s="68">
        <f t="shared" si="111"/>
        <v>0</v>
      </c>
      <c r="K313" s="108">
        <f t="shared" si="111"/>
        <v>0</v>
      </c>
      <c r="L313" s="108">
        <f t="shared" si="111"/>
        <v>0</v>
      </c>
      <c r="M313" s="125">
        <f t="shared" si="111"/>
        <v>0</v>
      </c>
      <c r="N313" s="108">
        <f t="shared" si="111"/>
        <v>0</v>
      </c>
      <c r="P313" t="s">
        <v>66</v>
      </c>
      <c r="Q313" s="100" t="s">
        <v>67</v>
      </c>
      <c r="R313" s="61">
        <f t="shared" si="112"/>
        <v>76590868.871000007</v>
      </c>
      <c r="S313" s="61">
        <f t="shared" si="113"/>
        <v>0</v>
      </c>
      <c r="T313" s="61">
        <f t="shared" si="114"/>
        <v>0</v>
      </c>
      <c r="U313" s="61">
        <f t="shared" si="115"/>
        <v>0</v>
      </c>
      <c r="V313" s="61">
        <f t="shared" si="116"/>
        <v>76590868.871000007</v>
      </c>
      <c r="X313" s="62"/>
    </row>
    <row r="314" spans="1:24" x14ac:dyDescent="0.25">
      <c r="A314" t="s">
        <v>68</v>
      </c>
      <c r="B314" s="100" t="s">
        <v>69</v>
      </c>
      <c r="C314" s="104">
        <f t="shared" si="111"/>
        <v>7980398</v>
      </c>
      <c r="D314" s="104">
        <f t="shared" si="111"/>
        <v>0</v>
      </c>
      <c r="E314" s="104">
        <f t="shared" si="111"/>
        <v>0</v>
      </c>
      <c r="F314" s="104">
        <f t="shared" si="111"/>
        <v>0</v>
      </c>
      <c r="G314" s="104">
        <f t="shared" si="111"/>
        <v>0</v>
      </c>
      <c r="H314" s="108">
        <f t="shared" si="111"/>
        <v>0</v>
      </c>
      <c r="I314" s="108">
        <f t="shared" si="111"/>
        <v>0</v>
      </c>
      <c r="J314" s="68">
        <f t="shared" si="111"/>
        <v>0</v>
      </c>
      <c r="K314" s="108">
        <f t="shared" si="111"/>
        <v>0</v>
      </c>
      <c r="L314" s="108">
        <f t="shared" si="111"/>
        <v>0</v>
      </c>
      <c r="M314" s="125">
        <f t="shared" si="111"/>
        <v>0</v>
      </c>
      <c r="N314" s="108">
        <f t="shared" si="111"/>
        <v>0</v>
      </c>
      <c r="P314" t="s">
        <v>68</v>
      </c>
      <c r="Q314" s="100" t="s">
        <v>69</v>
      </c>
      <c r="R314" s="61">
        <f t="shared" si="112"/>
        <v>7980398</v>
      </c>
      <c r="S314" s="61">
        <f t="shared" si="113"/>
        <v>0</v>
      </c>
      <c r="T314" s="61">
        <f t="shared" si="114"/>
        <v>0</v>
      </c>
      <c r="U314" s="61">
        <f t="shared" si="115"/>
        <v>0</v>
      </c>
      <c r="V314" s="61">
        <f t="shared" si="116"/>
        <v>7980398</v>
      </c>
      <c r="X314" s="62"/>
    </row>
    <row r="315" spans="1:24" x14ac:dyDescent="0.25">
      <c r="A315" t="s">
        <v>70</v>
      </c>
      <c r="B315" s="100" t="s">
        <v>71</v>
      </c>
      <c r="C315" s="104">
        <f t="shared" si="111"/>
        <v>5854458</v>
      </c>
      <c r="D315" s="104">
        <f t="shared" si="111"/>
        <v>0</v>
      </c>
      <c r="E315" s="104">
        <f t="shared" si="111"/>
        <v>0</v>
      </c>
      <c r="F315" s="104">
        <f t="shared" si="111"/>
        <v>0</v>
      </c>
      <c r="G315" s="104">
        <f t="shared" si="111"/>
        <v>0</v>
      </c>
      <c r="H315" s="108">
        <f t="shared" si="111"/>
        <v>0</v>
      </c>
      <c r="I315" s="108">
        <f t="shared" si="111"/>
        <v>0</v>
      </c>
      <c r="J315" s="68">
        <f t="shared" si="111"/>
        <v>0</v>
      </c>
      <c r="K315" s="108">
        <f t="shared" si="111"/>
        <v>0</v>
      </c>
      <c r="L315" s="108">
        <f t="shared" si="111"/>
        <v>0</v>
      </c>
      <c r="M315" s="125">
        <f t="shared" si="111"/>
        <v>0</v>
      </c>
      <c r="N315" s="108">
        <f t="shared" si="111"/>
        <v>0</v>
      </c>
      <c r="P315" t="s">
        <v>70</v>
      </c>
      <c r="Q315" s="100" t="s">
        <v>71</v>
      </c>
      <c r="R315" s="61">
        <f t="shared" si="112"/>
        <v>5854458</v>
      </c>
      <c r="S315" s="61">
        <f t="shared" si="113"/>
        <v>0</v>
      </c>
      <c r="T315" s="61">
        <f t="shared" si="114"/>
        <v>0</v>
      </c>
      <c r="U315" s="61">
        <f t="shared" si="115"/>
        <v>0</v>
      </c>
      <c r="V315" s="61">
        <f t="shared" si="116"/>
        <v>5854458</v>
      </c>
      <c r="X315" s="62"/>
    </row>
    <row r="316" spans="1:24" x14ac:dyDescent="0.25">
      <c r="A316" s="111" t="s">
        <v>88</v>
      </c>
      <c r="B316" s="100"/>
      <c r="C316" s="139">
        <f t="shared" si="111"/>
        <v>0</v>
      </c>
      <c r="D316" s="139">
        <f t="shared" si="111"/>
        <v>0</v>
      </c>
      <c r="E316" s="104">
        <f t="shared" si="111"/>
        <v>0</v>
      </c>
      <c r="F316" s="108">
        <f t="shared" si="111"/>
        <v>0</v>
      </c>
      <c r="G316" s="104">
        <f t="shared" si="111"/>
        <v>0</v>
      </c>
      <c r="H316" s="125">
        <f t="shared" si="111"/>
        <v>0</v>
      </c>
      <c r="I316" s="108">
        <f t="shared" si="111"/>
        <v>0</v>
      </c>
      <c r="J316" s="68">
        <f t="shared" si="111"/>
        <v>0</v>
      </c>
      <c r="K316" s="108">
        <f t="shared" si="111"/>
        <v>0</v>
      </c>
      <c r="L316" s="108">
        <f t="shared" si="111"/>
        <v>0</v>
      </c>
      <c r="M316" s="108">
        <f t="shared" si="111"/>
        <v>0</v>
      </c>
      <c r="N316" s="108">
        <f t="shared" si="111"/>
        <v>0</v>
      </c>
      <c r="P316" t="s">
        <v>72</v>
      </c>
      <c r="Q316" s="100"/>
      <c r="R316" s="61">
        <f>SUM(C316:E316)</f>
        <v>0</v>
      </c>
      <c r="S316" s="61">
        <f>SUM(F316:H316)</f>
        <v>0</v>
      </c>
      <c r="T316" s="61">
        <f>SUM(I316:K316)</f>
        <v>0</v>
      </c>
      <c r="U316" s="61">
        <f>SUM(L316:N316)</f>
        <v>0</v>
      </c>
      <c r="V316" s="61">
        <f>SUM(C316:N316)</f>
        <v>0</v>
      </c>
      <c r="X316" s="62"/>
    </row>
    <row r="317" spans="1:24" x14ac:dyDescent="0.25">
      <c r="A317" t="s">
        <v>73</v>
      </c>
      <c r="B317" s="100" t="s">
        <v>74</v>
      </c>
      <c r="C317" s="139">
        <f t="shared" si="111"/>
        <v>0</v>
      </c>
      <c r="D317" s="139">
        <f t="shared" si="111"/>
        <v>0</v>
      </c>
      <c r="E317" s="104">
        <f t="shared" si="111"/>
        <v>0</v>
      </c>
      <c r="F317" s="104">
        <f t="shared" si="111"/>
        <v>0</v>
      </c>
      <c r="G317" s="104">
        <f t="shared" si="111"/>
        <v>0</v>
      </c>
      <c r="H317" s="125">
        <f t="shared" si="111"/>
        <v>0</v>
      </c>
      <c r="I317" s="108">
        <f t="shared" si="111"/>
        <v>0</v>
      </c>
      <c r="J317" s="68">
        <f t="shared" si="111"/>
        <v>0</v>
      </c>
      <c r="K317" s="108">
        <f t="shared" si="111"/>
        <v>0</v>
      </c>
      <c r="L317" s="108">
        <f t="shared" si="111"/>
        <v>0</v>
      </c>
      <c r="M317" s="108">
        <f t="shared" si="111"/>
        <v>0</v>
      </c>
      <c r="N317" s="108">
        <f t="shared" si="111"/>
        <v>0</v>
      </c>
      <c r="P317" t="s">
        <v>73</v>
      </c>
      <c r="Q317" s="100" t="s">
        <v>74</v>
      </c>
      <c r="R317" s="61">
        <f t="shared" si="112"/>
        <v>0</v>
      </c>
      <c r="S317" s="61">
        <f t="shared" si="113"/>
        <v>0</v>
      </c>
      <c r="T317" s="77">
        <f t="shared" si="114"/>
        <v>0</v>
      </c>
      <c r="U317" s="61">
        <f t="shared" si="115"/>
        <v>0</v>
      </c>
      <c r="V317" s="61">
        <f t="shared" si="116"/>
        <v>0</v>
      </c>
      <c r="X317" s="62"/>
    </row>
    <row r="318" spans="1:24" x14ac:dyDescent="0.25">
      <c r="A318" t="s">
        <v>75</v>
      </c>
      <c r="B318" s="100" t="s">
        <v>76</v>
      </c>
      <c r="C318" s="139">
        <f t="shared" si="111"/>
        <v>0</v>
      </c>
      <c r="D318" s="139">
        <f t="shared" si="111"/>
        <v>0</v>
      </c>
      <c r="E318" s="104">
        <f t="shared" si="111"/>
        <v>0</v>
      </c>
      <c r="F318" s="104">
        <f t="shared" si="111"/>
        <v>0</v>
      </c>
      <c r="G318" s="120">
        <f t="shared" si="111"/>
        <v>0</v>
      </c>
      <c r="H318" s="125">
        <f t="shared" si="111"/>
        <v>0</v>
      </c>
      <c r="I318" s="108">
        <f t="shared" si="111"/>
        <v>0</v>
      </c>
      <c r="J318" s="68">
        <f t="shared" si="111"/>
        <v>0</v>
      </c>
      <c r="K318" s="108">
        <f t="shared" si="111"/>
        <v>0</v>
      </c>
      <c r="L318" s="108">
        <f t="shared" si="111"/>
        <v>0</v>
      </c>
      <c r="M318" s="108">
        <f t="shared" si="111"/>
        <v>0</v>
      </c>
      <c r="N318" s="108">
        <f t="shared" si="111"/>
        <v>0</v>
      </c>
      <c r="P318" t="s">
        <v>75</v>
      </c>
      <c r="Q318" s="100" t="s">
        <v>76</v>
      </c>
      <c r="R318" s="61">
        <f t="shared" si="112"/>
        <v>0</v>
      </c>
      <c r="S318" s="61">
        <f t="shared" si="113"/>
        <v>0</v>
      </c>
      <c r="T318" s="61">
        <f t="shared" si="114"/>
        <v>0</v>
      </c>
      <c r="U318" s="61">
        <f t="shared" si="115"/>
        <v>0</v>
      </c>
      <c r="V318" s="61">
        <f t="shared" si="116"/>
        <v>0</v>
      </c>
      <c r="X318" s="62"/>
    </row>
    <row r="319" spans="1:24" x14ac:dyDescent="0.25">
      <c r="A319" t="s">
        <v>77</v>
      </c>
      <c r="B319" s="100" t="s">
        <v>78</v>
      </c>
      <c r="C319" s="104">
        <f t="shared" si="111"/>
        <v>27397680</v>
      </c>
      <c r="D319" s="104">
        <f t="shared" si="111"/>
        <v>0</v>
      </c>
      <c r="E319" s="104">
        <f t="shared" si="111"/>
        <v>0</v>
      </c>
      <c r="F319" s="104">
        <f t="shared" si="111"/>
        <v>0</v>
      </c>
      <c r="G319" s="104">
        <f t="shared" si="111"/>
        <v>0</v>
      </c>
      <c r="H319" s="125">
        <f t="shared" si="111"/>
        <v>0</v>
      </c>
      <c r="I319" s="108">
        <f t="shared" si="111"/>
        <v>0</v>
      </c>
      <c r="J319" s="68">
        <f t="shared" si="111"/>
        <v>0</v>
      </c>
      <c r="K319" s="108">
        <f t="shared" si="111"/>
        <v>0</v>
      </c>
      <c r="L319" s="108">
        <f t="shared" si="111"/>
        <v>0</v>
      </c>
      <c r="M319" s="108">
        <f t="shared" si="111"/>
        <v>0</v>
      </c>
      <c r="N319" s="108">
        <f t="shared" si="111"/>
        <v>0</v>
      </c>
      <c r="P319" t="s">
        <v>77</v>
      </c>
      <c r="Q319" s="100" t="s">
        <v>78</v>
      </c>
      <c r="R319" s="61">
        <f t="shared" si="112"/>
        <v>27397680</v>
      </c>
      <c r="S319" s="61">
        <f t="shared" si="113"/>
        <v>0</v>
      </c>
      <c r="T319" s="61">
        <f t="shared" si="114"/>
        <v>0</v>
      </c>
      <c r="U319" s="61">
        <f t="shared" si="115"/>
        <v>0</v>
      </c>
      <c r="V319" s="61">
        <f t="shared" si="116"/>
        <v>27397680</v>
      </c>
      <c r="X319" s="62"/>
    </row>
    <row r="320" spans="1:24" x14ac:dyDescent="0.25">
      <c r="A320" t="s">
        <v>79</v>
      </c>
      <c r="B320" s="100" t="s">
        <v>80</v>
      </c>
      <c r="C320" s="104">
        <f t="shared" si="111"/>
        <v>2173054</v>
      </c>
      <c r="D320" s="104">
        <f t="shared" si="111"/>
        <v>0</v>
      </c>
      <c r="E320" s="104">
        <f t="shared" si="111"/>
        <v>0.44500000000000001</v>
      </c>
      <c r="F320" s="104">
        <f t="shared" si="111"/>
        <v>0</v>
      </c>
      <c r="G320" s="104">
        <f t="shared" si="111"/>
        <v>0</v>
      </c>
      <c r="H320" s="125">
        <f t="shared" si="111"/>
        <v>0</v>
      </c>
      <c r="I320" s="108">
        <f t="shared" si="111"/>
        <v>0</v>
      </c>
      <c r="J320" s="68">
        <f t="shared" si="111"/>
        <v>0</v>
      </c>
      <c r="K320" s="108">
        <f t="shared" si="111"/>
        <v>0</v>
      </c>
      <c r="L320" s="108">
        <f t="shared" si="111"/>
        <v>0</v>
      </c>
      <c r="M320" s="108">
        <f t="shared" si="111"/>
        <v>0</v>
      </c>
      <c r="N320" s="108">
        <f t="shared" si="111"/>
        <v>0</v>
      </c>
      <c r="P320" t="s">
        <v>79</v>
      </c>
      <c r="Q320" s="100" t="s">
        <v>80</v>
      </c>
      <c r="R320" s="61">
        <f t="shared" si="112"/>
        <v>2173054.4449999998</v>
      </c>
      <c r="S320" s="61">
        <f t="shared" si="113"/>
        <v>0</v>
      </c>
      <c r="T320" s="61">
        <f t="shared" si="114"/>
        <v>0</v>
      </c>
      <c r="U320" s="61">
        <f t="shared" si="115"/>
        <v>0</v>
      </c>
      <c r="V320" s="61">
        <f t="shared" si="116"/>
        <v>2173054.4449999998</v>
      </c>
      <c r="X320" s="62"/>
    </row>
    <row r="321" spans="1:27" x14ac:dyDescent="0.25">
      <c r="A321" t="s">
        <v>81</v>
      </c>
      <c r="B321" s="100" t="s">
        <v>82</v>
      </c>
      <c r="C321" s="104">
        <f t="shared" si="111"/>
        <v>9804521</v>
      </c>
      <c r="D321" s="104">
        <f t="shared" si="111"/>
        <v>0</v>
      </c>
      <c r="E321" s="104">
        <f t="shared" si="111"/>
        <v>0</v>
      </c>
      <c r="F321" s="104">
        <f t="shared" si="111"/>
        <v>0</v>
      </c>
      <c r="G321" s="104">
        <f t="shared" si="111"/>
        <v>0</v>
      </c>
      <c r="H321" s="125">
        <f t="shared" si="111"/>
        <v>0</v>
      </c>
      <c r="I321" s="108">
        <f t="shared" si="111"/>
        <v>0</v>
      </c>
      <c r="J321" s="68">
        <f t="shared" si="111"/>
        <v>0</v>
      </c>
      <c r="K321" s="108">
        <f t="shared" si="111"/>
        <v>0</v>
      </c>
      <c r="L321" s="108">
        <f t="shared" si="111"/>
        <v>0</v>
      </c>
      <c r="M321" s="108">
        <f t="shared" si="111"/>
        <v>0</v>
      </c>
      <c r="N321" s="108">
        <f t="shared" si="111"/>
        <v>0</v>
      </c>
      <c r="P321" t="s">
        <v>81</v>
      </c>
      <c r="Q321" s="100" t="s">
        <v>82</v>
      </c>
      <c r="R321" s="61">
        <f t="shared" si="112"/>
        <v>9804521</v>
      </c>
      <c r="S321" s="61">
        <f t="shared" si="113"/>
        <v>0</v>
      </c>
      <c r="T321" s="61">
        <f t="shared" si="114"/>
        <v>0</v>
      </c>
      <c r="U321" s="61">
        <f t="shared" si="115"/>
        <v>0</v>
      </c>
      <c r="V321" s="61">
        <f t="shared" si="116"/>
        <v>9804521</v>
      </c>
      <c r="X321" s="62"/>
    </row>
    <row r="322" spans="1:27" x14ac:dyDescent="0.25">
      <c r="A322" t="s">
        <v>83</v>
      </c>
      <c r="B322" s="100" t="s">
        <v>84</v>
      </c>
      <c r="C322" s="127">
        <f>C40+C110+C180+C250</f>
        <v>299326</v>
      </c>
      <c r="D322" s="127">
        <f t="shared" si="111"/>
        <v>0</v>
      </c>
      <c r="E322" s="127">
        <f>E40+E110+E180+E250</f>
        <v>0</v>
      </c>
      <c r="F322" s="127">
        <f>F40+F110+F180+F250</f>
        <v>0</v>
      </c>
      <c r="G322" s="127">
        <f t="shared" si="111"/>
        <v>0</v>
      </c>
      <c r="H322" s="128">
        <f t="shared" si="111"/>
        <v>0</v>
      </c>
      <c r="I322" s="127">
        <f t="shared" si="111"/>
        <v>0</v>
      </c>
      <c r="J322" s="79">
        <f t="shared" si="111"/>
        <v>0</v>
      </c>
      <c r="K322" s="127">
        <f t="shared" si="111"/>
        <v>0</v>
      </c>
      <c r="L322" s="127">
        <f t="shared" si="111"/>
        <v>0</v>
      </c>
      <c r="M322" s="127">
        <f t="shared" si="111"/>
        <v>0</v>
      </c>
      <c r="N322" s="128">
        <f t="shared" si="111"/>
        <v>0</v>
      </c>
      <c r="P322" t="s">
        <v>83</v>
      </c>
      <c r="Q322" s="100" t="s">
        <v>84</v>
      </c>
      <c r="R322" s="65">
        <f t="shared" si="112"/>
        <v>299326</v>
      </c>
      <c r="S322" s="65">
        <f t="shared" si="113"/>
        <v>0</v>
      </c>
      <c r="T322" s="65">
        <f t="shared" si="114"/>
        <v>0</v>
      </c>
      <c r="U322" s="65">
        <f t="shared" si="115"/>
        <v>0</v>
      </c>
      <c r="V322" s="65">
        <f t="shared" si="116"/>
        <v>299326</v>
      </c>
      <c r="X322" s="62"/>
    </row>
    <row r="323" spans="1:27" x14ac:dyDescent="0.25">
      <c r="A323" s="103" t="s">
        <v>85</v>
      </c>
      <c r="C323" s="104">
        <f t="shared" ref="C323:N324" si="117">C41+C111+C181+C251</f>
        <v>425404754</v>
      </c>
      <c r="D323" s="104">
        <f>D41+D111+D181+D251</f>
        <v>0</v>
      </c>
      <c r="E323" s="104">
        <f>E41+E111+E181+E251</f>
        <v>0.316</v>
      </c>
      <c r="F323" s="104">
        <f t="shared" si="117"/>
        <v>0</v>
      </c>
      <c r="G323" s="104">
        <f t="shared" si="117"/>
        <v>0</v>
      </c>
      <c r="H323" s="108">
        <f t="shared" si="111"/>
        <v>0</v>
      </c>
      <c r="I323" s="108">
        <f>I41+I111+I181+I251</f>
        <v>0</v>
      </c>
      <c r="J323" s="68">
        <f t="shared" si="117"/>
        <v>0</v>
      </c>
      <c r="K323" s="108">
        <f t="shared" si="117"/>
        <v>0</v>
      </c>
      <c r="L323" s="108">
        <f t="shared" si="117"/>
        <v>0</v>
      </c>
      <c r="M323" s="108">
        <f t="shared" si="117"/>
        <v>0</v>
      </c>
      <c r="N323" s="108">
        <f>N41+N111+N181+N251</f>
        <v>0</v>
      </c>
      <c r="P323" s="106" t="s">
        <v>85</v>
      </c>
      <c r="R323" s="61">
        <f t="shared" si="112"/>
        <v>425404754.31599998</v>
      </c>
      <c r="S323" s="61">
        <f t="shared" si="113"/>
        <v>0</v>
      </c>
      <c r="T323" s="77">
        <f t="shared" si="114"/>
        <v>0</v>
      </c>
      <c r="U323" s="61">
        <f t="shared" si="115"/>
        <v>0</v>
      </c>
      <c r="V323" s="92">
        <f>SUM(C323:N323)+1</f>
        <v>425404755.31599998</v>
      </c>
      <c r="X323" s="62"/>
    </row>
    <row r="324" spans="1:27" ht="15.75" thickBot="1" x14ac:dyDescent="0.3">
      <c r="A324" s="103" t="s">
        <v>86</v>
      </c>
      <c r="C324" s="107">
        <f t="shared" si="117"/>
        <v>398007074</v>
      </c>
      <c r="D324" s="107">
        <f>D42+D112+D182+D252</f>
        <v>0</v>
      </c>
      <c r="E324" s="107">
        <f t="shared" si="117"/>
        <v>0.316</v>
      </c>
      <c r="F324" s="107">
        <f t="shared" si="117"/>
        <v>0</v>
      </c>
      <c r="G324" s="107">
        <f t="shared" si="117"/>
        <v>0</v>
      </c>
      <c r="H324" s="107">
        <f t="shared" si="111"/>
        <v>0</v>
      </c>
      <c r="I324" s="107">
        <f t="shared" si="117"/>
        <v>0</v>
      </c>
      <c r="J324" s="66">
        <f t="shared" si="117"/>
        <v>0</v>
      </c>
      <c r="K324" s="107">
        <f t="shared" si="117"/>
        <v>0</v>
      </c>
      <c r="L324" s="107">
        <f t="shared" si="117"/>
        <v>0</v>
      </c>
      <c r="M324" s="107">
        <f t="shared" si="117"/>
        <v>0</v>
      </c>
      <c r="N324" s="107">
        <f t="shared" si="117"/>
        <v>0</v>
      </c>
      <c r="P324" s="106" t="s">
        <v>86</v>
      </c>
      <c r="R324" s="67">
        <f>SUM(C324:E324)+1</f>
        <v>398007075.31599998</v>
      </c>
      <c r="S324" s="67">
        <f t="shared" si="113"/>
        <v>0</v>
      </c>
      <c r="T324" s="67">
        <f t="shared" si="114"/>
        <v>0</v>
      </c>
      <c r="U324" s="67">
        <f t="shared" si="115"/>
        <v>0</v>
      </c>
      <c r="V324" s="67">
        <f>SUM(C324:N324)+1</f>
        <v>398007075.31599998</v>
      </c>
      <c r="X324" s="62"/>
    </row>
    <row r="325" spans="1:27" ht="15.75" thickTop="1" x14ac:dyDescent="0.25">
      <c r="A325" s="106"/>
      <c r="C325" s="104"/>
      <c r="D325" s="104"/>
      <c r="E325" s="104"/>
      <c r="F325" s="104"/>
      <c r="G325" s="104"/>
      <c r="H325" s="108"/>
      <c r="I325" s="115"/>
      <c r="J325" s="68"/>
      <c r="K325" s="108"/>
      <c r="L325" s="108"/>
      <c r="M325" s="108"/>
      <c r="N325" s="108"/>
      <c r="P325" s="106"/>
      <c r="R325" s="61"/>
      <c r="S325" s="61"/>
      <c r="T325" s="77"/>
      <c r="U325" s="61"/>
      <c r="V325" s="61"/>
      <c r="X325" s="62"/>
    </row>
    <row r="326" spans="1:27" x14ac:dyDescent="0.25">
      <c r="A326" s="111" t="s">
        <v>110</v>
      </c>
      <c r="B326" t="s">
        <v>90</v>
      </c>
      <c r="C326" s="104">
        <f t="shared" ref="C326:N328" si="118">C44+C114+C184+C254</f>
        <v>-7421029</v>
      </c>
      <c r="D326" s="104">
        <f t="shared" si="118"/>
        <v>0</v>
      </c>
      <c r="E326" s="104">
        <f t="shared" si="118"/>
        <v>0</v>
      </c>
      <c r="F326" s="104">
        <f t="shared" si="118"/>
        <v>0</v>
      </c>
      <c r="G326" s="104">
        <f t="shared" si="118"/>
        <v>0</v>
      </c>
      <c r="H326" s="108">
        <f>H44+H114+H184+H254</f>
        <v>0</v>
      </c>
      <c r="I326" s="108">
        <f t="shared" si="118"/>
        <v>0</v>
      </c>
      <c r="J326" s="68">
        <f t="shared" si="118"/>
        <v>0</v>
      </c>
      <c r="K326" s="108">
        <f t="shared" si="118"/>
        <v>0</v>
      </c>
      <c r="L326" s="108">
        <f>L44+L114+L184+L254</f>
        <v>0</v>
      </c>
      <c r="M326" s="108">
        <f t="shared" si="118"/>
        <v>0</v>
      </c>
      <c r="N326" s="108">
        <f t="shared" si="118"/>
        <v>0</v>
      </c>
      <c r="P326" t="s">
        <v>91</v>
      </c>
      <c r="Q326" t="s">
        <v>90</v>
      </c>
      <c r="R326" s="61">
        <f t="shared" si="112"/>
        <v>-7421029</v>
      </c>
      <c r="S326" s="61">
        <f t="shared" si="113"/>
        <v>0</v>
      </c>
      <c r="T326" s="61">
        <f t="shared" si="114"/>
        <v>0</v>
      </c>
      <c r="U326" s="61">
        <f t="shared" si="115"/>
        <v>0</v>
      </c>
      <c r="V326" s="61">
        <f t="shared" si="116"/>
        <v>-7421029</v>
      </c>
      <c r="X326" s="62"/>
    </row>
    <row r="327" spans="1:27" x14ac:dyDescent="0.25">
      <c r="A327" s="106"/>
      <c r="B327" t="s">
        <v>92</v>
      </c>
      <c r="C327" s="104">
        <f t="shared" si="118"/>
        <v>-10507932</v>
      </c>
      <c r="D327" s="104">
        <f t="shared" si="118"/>
        <v>0</v>
      </c>
      <c r="E327" s="104">
        <f t="shared" si="118"/>
        <v>0</v>
      </c>
      <c r="F327" s="108">
        <f t="shared" si="118"/>
        <v>0</v>
      </c>
      <c r="G327" s="108">
        <f t="shared" si="118"/>
        <v>0</v>
      </c>
      <c r="H327" s="108">
        <f>H45+H115+H185+H255</f>
        <v>0</v>
      </c>
      <c r="I327" s="108">
        <f t="shared" si="118"/>
        <v>0</v>
      </c>
      <c r="J327" s="68">
        <f t="shared" si="118"/>
        <v>0</v>
      </c>
      <c r="K327" s="108">
        <f t="shared" si="118"/>
        <v>0</v>
      </c>
      <c r="L327" s="108">
        <f t="shared" si="118"/>
        <v>0</v>
      </c>
      <c r="M327" s="108">
        <f t="shared" si="118"/>
        <v>0</v>
      </c>
      <c r="N327" s="108">
        <f t="shared" si="118"/>
        <v>0</v>
      </c>
      <c r="P327" s="106" t="s">
        <v>93</v>
      </c>
      <c r="Q327" t="s">
        <v>92</v>
      </c>
      <c r="R327" s="61">
        <f t="shared" si="112"/>
        <v>-10507932</v>
      </c>
      <c r="S327" s="61">
        <f t="shared" si="113"/>
        <v>0</v>
      </c>
      <c r="T327" s="61">
        <f t="shared" si="114"/>
        <v>0</v>
      </c>
      <c r="U327" s="61">
        <f t="shared" si="115"/>
        <v>0</v>
      </c>
      <c r="V327" s="61">
        <f t="shared" si="116"/>
        <v>-10507932</v>
      </c>
      <c r="X327" s="62"/>
    </row>
    <row r="328" spans="1:27" x14ac:dyDescent="0.25">
      <c r="B328" t="s">
        <v>94</v>
      </c>
      <c r="C328" s="104">
        <f t="shared" si="118"/>
        <v>-322992</v>
      </c>
      <c r="D328" s="104">
        <f t="shared" si="118"/>
        <v>0</v>
      </c>
      <c r="E328" s="104">
        <f t="shared" si="118"/>
        <v>0</v>
      </c>
      <c r="F328" s="108">
        <f t="shared" si="118"/>
        <v>0</v>
      </c>
      <c r="G328" s="108">
        <f t="shared" si="118"/>
        <v>0</v>
      </c>
      <c r="H328" s="108">
        <f>H46+H116+H186+H256</f>
        <v>0</v>
      </c>
      <c r="I328" s="108">
        <f t="shared" si="118"/>
        <v>0</v>
      </c>
      <c r="J328" s="68">
        <f t="shared" si="118"/>
        <v>0</v>
      </c>
      <c r="K328" s="108">
        <f t="shared" si="118"/>
        <v>0</v>
      </c>
      <c r="L328" s="108">
        <f t="shared" si="118"/>
        <v>0</v>
      </c>
      <c r="M328" s="108">
        <f t="shared" si="118"/>
        <v>0</v>
      </c>
      <c r="N328" s="108">
        <f t="shared" si="118"/>
        <v>0</v>
      </c>
      <c r="Q328" t="s">
        <v>94</v>
      </c>
      <c r="R328" s="61">
        <f t="shared" si="112"/>
        <v>-322992</v>
      </c>
      <c r="S328" s="61">
        <f t="shared" si="113"/>
        <v>0</v>
      </c>
      <c r="T328" s="61">
        <f t="shared" si="114"/>
        <v>0</v>
      </c>
      <c r="U328" s="61">
        <f t="shared" si="115"/>
        <v>0</v>
      </c>
      <c r="V328" s="61">
        <f t="shared" si="116"/>
        <v>-322992</v>
      </c>
      <c r="X328" s="62"/>
    </row>
    <row r="329" spans="1:27" s="140" customFormat="1" ht="11.25" x14ac:dyDescent="0.2">
      <c r="C329" s="141"/>
      <c r="D329" s="141"/>
      <c r="E329" s="141"/>
      <c r="F329" s="142"/>
      <c r="G329" s="142"/>
      <c r="H329" s="142"/>
      <c r="I329" s="142"/>
      <c r="J329" s="93"/>
      <c r="K329" s="142"/>
      <c r="L329" s="142"/>
      <c r="M329" s="142"/>
      <c r="N329" s="142"/>
      <c r="R329" s="94"/>
      <c r="S329" s="94"/>
      <c r="T329" s="94"/>
      <c r="U329" s="94"/>
      <c r="V329" s="94"/>
      <c r="X329" s="95"/>
    </row>
    <row r="330" spans="1:27" x14ac:dyDescent="0.25">
      <c r="A330" s="140"/>
      <c r="B330" s="140"/>
      <c r="C330" s="141"/>
      <c r="D330" s="141"/>
      <c r="E330" s="141"/>
      <c r="F330" s="108"/>
      <c r="G330" s="108"/>
      <c r="H330" s="108"/>
      <c r="I330" s="108"/>
      <c r="J330" s="68"/>
      <c r="K330" s="108"/>
      <c r="L330" s="108"/>
      <c r="M330" s="108"/>
      <c r="N330" s="108"/>
      <c r="R330" s="61"/>
      <c r="S330" s="61"/>
      <c r="T330" s="61"/>
      <c r="U330" s="61"/>
      <c r="V330" s="61"/>
      <c r="X330" s="62"/>
    </row>
    <row r="331" spans="1:27" x14ac:dyDescent="0.25">
      <c r="C331" s="104"/>
      <c r="D331" s="104"/>
      <c r="E331" s="104"/>
      <c r="F331" s="108"/>
      <c r="G331" s="108"/>
      <c r="H331" s="108"/>
      <c r="I331" s="108"/>
      <c r="J331" s="68"/>
      <c r="K331" s="108"/>
      <c r="L331" s="108"/>
      <c r="M331" s="108"/>
      <c r="N331" s="108"/>
    </row>
    <row r="332" spans="1:27" ht="13.5" customHeight="1" x14ac:dyDescent="0.25">
      <c r="A332" s="98" t="s">
        <v>111</v>
      </c>
      <c r="C332" s="104"/>
      <c r="D332" s="104"/>
      <c r="E332" s="104"/>
      <c r="F332" s="108"/>
      <c r="G332" s="108"/>
      <c r="H332" s="108"/>
      <c r="I332" s="108"/>
      <c r="J332" s="68"/>
      <c r="K332" s="108"/>
      <c r="L332" s="108"/>
      <c r="M332" s="108"/>
      <c r="N332" s="108"/>
      <c r="P332" s="98" t="s">
        <v>111</v>
      </c>
    </row>
    <row r="333" spans="1:27" x14ac:dyDescent="0.25">
      <c r="A333" t="s">
        <v>62</v>
      </c>
      <c r="B333" s="100" t="s">
        <v>63</v>
      </c>
      <c r="C333" s="115">
        <f t="shared" ref="C333:N346" si="119">C52+C122+C192+C262</f>
        <v>21954900.159999993</v>
      </c>
      <c r="D333" s="122">
        <f t="shared" si="119"/>
        <v>0</v>
      </c>
      <c r="E333" s="122">
        <f t="shared" si="119"/>
        <v>0</v>
      </c>
      <c r="F333" s="115">
        <f t="shared" si="119"/>
        <v>0</v>
      </c>
      <c r="G333" s="115">
        <f>G52+G122+G192+G262</f>
        <v>0</v>
      </c>
      <c r="H333" s="115">
        <f>H52+H122+H192+H262</f>
        <v>0</v>
      </c>
      <c r="I333" s="115">
        <f t="shared" si="119"/>
        <v>0</v>
      </c>
      <c r="J333" s="81">
        <f t="shared" si="119"/>
        <v>0</v>
      </c>
      <c r="K333" s="115">
        <f t="shared" si="119"/>
        <v>0</v>
      </c>
      <c r="L333" s="130">
        <f t="shared" si="119"/>
        <v>0</v>
      </c>
      <c r="M333" s="130">
        <f>M52+M122+M192+M262</f>
        <v>0</v>
      </c>
      <c r="N333" s="115">
        <f t="shared" si="119"/>
        <v>0</v>
      </c>
      <c r="P333" t="s">
        <v>62</v>
      </c>
      <c r="Q333" s="100" t="s">
        <v>63</v>
      </c>
      <c r="R333" s="70">
        <f t="shared" ref="R333:R350" si="120">SUM(C333:E333)</f>
        <v>21954900.159999993</v>
      </c>
      <c r="S333" s="70">
        <f t="shared" ref="S333:S350" si="121">SUM(F333:H333)</f>
        <v>0</v>
      </c>
      <c r="T333" s="70">
        <f t="shared" ref="T333:T350" si="122">SUM(I333:K333)</f>
        <v>0</v>
      </c>
      <c r="U333" s="70">
        <f t="shared" ref="U333:U350" si="123">SUM(L333:N333)</f>
        <v>0</v>
      </c>
      <c r="V333" s="70">
        <f t="shared" ref="V333:V350" si="124">SUM(C333:N333)</f>
        <v>21954900.159999993</v>
      </c>
      <c r="X333" s="62"/>
      <c r="AA333" s="96"/>
    </row>
    <row r="334" spans="1:27" x14ac:dyDescent="0.25">
      <c r="A334" t="s">
        <v>64</v>
      </c>
      <c r="B334" s="100" t="s">
        <v>65</v>
      </c>
      <c r="C334" s="115">
        <f t="shared" si="119"/>
        <v>11978087.51</v>
      </c>
      <c r="D334" s="122">
        <f t="shared" si="119"/>
        <v>0</v>
      </c>
      <c r="E334" s="122">
        <f t="shared" si="119"/>
        <v>0</v>
      </c>
      <c r="F334" s="115">
        <f t="shared" si="119"/>
        <v>0</v>
      </c>
      <c r="G334" s="115">
        <f t="shared" si="119"/>
        <v>0</v>
      </c>
      <c r="H334" s="115">
        <f t="shared" si="119"/>
        <v>0</v>
      </c>
      <c r="I334" s="115">
        <f t="shared" si="119"/>
        <v>0</v>
      </c>
      <c r="J334" s="81">
        <f t="shared" si="119"/>
        <v>0</v>
      </c>
      <c r="K334" s="115">
        <f t="shared" si="119"/>
        <v>0</v>
      </c>
      <c r="L334" s="130">
        <f t="shared" si="119"/>
        <v>0</v>
      </c>
      <c r="M334" s="130">
        <f t="shared" si="119"/>
        <v>0</v>
      </c>
      <c r="N334" s="115">
        <f t="shared" si="119"/>
        <v>0</v>
      </c>
      <c r="P334" t="s">
        <v>64</v>
      </c>
      <c r="Q334" s="100" t="s">
        <v>65</v>
      </c>
      <c r="R334" s="70">
        <f t="shared" si="120"/>
        <v>11978087.51</v>
      </c>
      <c r="S334" s="70">
        <f t="shared" si="121"/>
        <v>0</v>
      </c>
      <c r="T334" s="70">
        <f t="shared" si="122"/>
        <v>0</v>
      </c>
      <c r="U334" s="70">
        <f t="shared" si="123"/>
        <v>0</v>
      </c>
      <c r="V334" s="70">
        <f t="shared" si="124"/>
        <v>11978087.51</v>
      </c>
      <c r="X334" s="62"/>
      <c r="AA334" s="96"/>
    </row>
    <row r="335" spans="1:27" x14ac:dyDescent="0.25">
      <c r="A335" t="s">
        <v>66</v>
      </c>
      <c r="B335" s="100" t="s">
        <v>67</v>
      </c>
      <c r="C335" s="115">
        <f t="shared" si="119"/>
        <v>5721567.8999999994</v>
      </c>
      <c r="D335" s="122">
        <f t="shared" si="119"/>
        <v>0</v>
      </c>
      <c r="E335" s="114">
        <f t="shared" si="119"/>
        <v>0</v>
      </c>
      <c r="F335" s="115">
        <f t="shared" si="119"/>
        <v>0</v>
      </c>
      <c r="G335" s="115">
        <f t="shared" si="119"/>
        <v>0</v>
      </c>
      <c r="H335" s="115">
        <f t="shared" si="119"/>
        <v>0</v>
      </c>
      <c r="I335" s="115">
        <f t="shared" si="119"/>
        <v>0</v>
      </c>
      <c r="J335" s="81">
        <f t="shared" si="119"/>
        <v>0</v>
      </c>
      <c r="K335" s="115">
        <f t="shared" si="119"/>
        <v>0</v>
      </c>
      <c r="L335" s="130">
        <f t="shared" si="119"/>
        <v>0</v>
      </c>
      <c r="M335" s="130">
        <f t="shared" si="119"/>
        <v>0</v>
      </c>
      <c r="N335" s="115">
        <f t="shared" si="119"/>
        <v>0</v>
      </c>
      <c r="P335" t="s">
        <v>66</v>
      </c>
      <c r="Q335" s="100" t="s">
        <v>67</v>
      </c>
      <c r="R335" s="70">
        <f t="shared" si="120"/>
        <v>5721567.8999999994</v>
      </c>
      <c r="S335" s="70">
        <f t="shared" si="121"/>
        <v>0</v>
      </c>
      <c r="T335" s="70">
        <f t="shared" si="122"/>
        <v>0</v>
      </c>
      <c r="U335" s="70">
        <f t="shared" si="123"/>
        <v>0</v>
      </c>
      <c r="V335" s="70">
        <f t="shared" si="124"/>
        <v>5721567.8999999994</v>
      </c>
      <c r="X335" s="62"/>
      <c r="AA335" s="96"/>
    </row>
    <row r="336" spans="1:27" x14ac:dyDescent="0.25">
      <c r="A336" t="s">
        <v>68</v>
      </c>
      <c r="B336" s="100" t="s">
        <v>69</v>
      </c>
      <c r="C336" s="114">
        <f t="shared" si="119"/>
        <v>563389.05000000005</v>
      </c>
      <c r="D336" s="122">
        <f t="shared" si="119"/>
        <v>0</v>
      </c>
      <c r="E336" s="114">
        <f t="shared" si="119"/>
        <v>0</v>
      </c>
      <c r="F336" s="115">
        <f t="shared" si="119"/>
        <v>0</v>
      </c>
      <c r="G336" s="115">
        <f t="shared" si="119"/>
        <v>0</v>
      </c>
      <c r="H336" s="115">
        <f t="shared" si="119"/>
        <v>0</v>
      </c>
      <c r="I336" s="115">
        <f t="shared" si="119"/>
        <v>0</v>
      </c>
      <c r="J336" s="81">
        <f t="shared" si="119"/>
        <v>0</v>
      </c>
      <c r="K336" s="115">
        <f t="shared" si="119"/>
        <v>0</v>
      </c>
      <c r="L336" s="130">
        <f t="shared" si="119"/>
        <v>0</v>
      </c>
      <c r="M336" s="130">
        <f t="shared" si="119"/>
        <v>0</v>
      </c>
      <c r="N336" s="115">
        <f t="shared" si="119"/>
        <v>0</v>
      </c>
      <c r="P336" t="s">
        <v>68</v>
      </c>
      <c r="Q336" s="100" t="s">
        <v>69</v>
      </c>
      <c r="R336" s="70">
        <f t="shared" si="120"/>
        <v>563389.05000000005</v>
      </c>
      <c r="S336" s="70">
        <f t="shared" si="121"/>
        <v>0</v>
      </c>
      <c r="T336" s="70">
        <f t="shared" si="122"/>
        <v>0</v>
      </c>
      <c r="U336" s="70">
        <f t="shared" si="123"/>
        <v>0</v>
      </c>
      <c r="V336" s="70">
        <f t="shared" si="124"/>
        <v>563389.05000000005</v>
      </c>
      <c r="X336" s="62"/>
    </row>
    <row r="337" spans="1:27" x14ac:dyDescent="0.25">
      <c r="A337" t="s">
        <v>70</v>
      </c>
      <c r="B337" s="100" t="s">
        <v>71</v>
      </c>
      <c r="C337" s="114">
        <f t="shared" si="119"/>
        <v>359160.45000000007</v>
      </c>
      <c r="D337" s="122">
        <f t="shared" si="119"/>
        <v>0</v>
      </c>
      <c r="E337" s="114">
        <f t="shared" si="119"/>
        <v>0</v>
      </c>
      <c r="F337" s="115">
        <f t="shared" si="119"/>
        <v>0</v>
      </c>
      <c r="G337" s="115">
        <f t="shared" si="119"/>
        <v>0</v>
      </c>
      <c r="H337" s="115">
        <f t="shared" si="119"/>
        <v>0</v>
      </c>
      <c r="I337" s="115">
        <f t="shared" si="119"/>
        <v>0</v>
      </c>
      <c r="J337" s="81">
        <f t="shared" si="119"/>
        <v>0</v>
      </c>
      <c r="K337" s="115">
        <f t="shared" si="119"/>
        <v>0</v>
      </c>
      <c r="L337" s="130">
        <f t="shared" si="119"/>
        <v>0</v>
      </c>
      <c r="M337" s="130">
        <f t="shared" si="119"/>
        <v>0</v>
      </c>
      <c r="N337" s="115">
        <f t="shared" si="119"/>
        <v>0</v>
      </c>
      <c r="P337" t="s">
        <v>70</v>
      </c>
      <c r="Q337" s="100" t="s">
        <v>71</v>
      </c>
      <c r="R337" s="70">
        <f t="shared" si="120"/>
        <v>359160.45000000007</v>
      </c>
      <c r="S337" s="70">
        <f t="shared" si="121"/>
        <v>0</v>
      </c>
      <c r="T337" s="70">
        <f t="shared" si="122"/>
        <v>0</v>
      </c>
      <c r="U337" s="70">
        <f t="shared" si="123"/>
        <v>0</v>
      </c>
      <c r="V337" s="70">
        <f t="shared" si="124"/>
        <v>359160.45000000007</v>
      </c>
      <c r="X337" s="62"/>
    </row>
    <row r="338" spans="1:27" x14ac:dyDescent="0.25">
      <c r="A338" s="111" t="s">
        <v>72</v>
      </c>
      <c r="B338" s="100"/>
      <c r="C338" s="114">
        <f t="shared" si="119"/>
        <v>0</v>
      </c>
      <c r="D338" s="122">
        <f t="shared" si="119"/>
        <v>0</v>
      </c>
      <c r="E338" s="114">
        <f t="shared" si="119"/>
        <v>0</v>
      </c>
      <c r="F338" s="115">
        <f t="shared" si="119"/>
        <v>0</v>
      </c>
      <c r="G338" s="115">
        <f t="shared" si="119"/>
        <v>0</v>
      </c>
      <c r="H338" s="115">
        <f t="shared" si="119"/>
        <v>0</v>
      </c>
      <c r="I338" s="115">
        <f t="shared" si="119"/>
        <v>0</v>
      </c>
      <c r="J338" s="81">
        <f t="shared" si="119"/>
        <v>0</v>
      </c>
      <c r="K338" s="115">
        <f t="shared" si="119"/>
        <v>0</v>
      </c>
      <c r="L338" s="130">
        <f t="shared" si="119"/>
        <v>0</v>
      </c>
      <c r="M338" s="130">
        <f t="shared" si="119"/>
        <v>0</v>
      </c>
      <c r="N338" s="115">
        <f t="shared" si="119"/>
        <v>0</v>
      </c>
      <c r="P338" t="s">
        <v>72</v>
      </c>
      <c r="Q338" s="100"/>
      <c r="R338" s="70">
        <f>SUM(C338:E338)</f>
        <v>0</v>
      </c>
      <c r="S338" s="70">
        <f>SUM(F338:H338)</f>
        <v>0</v>
      </c>
      <c r="T338" s="70">
        <f>SUM(I338:K338)</f>
        <v>0</v>
      </c>
      <c r="U338" s="70">
        <f>SUM(L338:N338)</f>
        <v>0</v>
      </c>
      <c r="V338" s="70">
        <f t="shared" si="124"/>
        <v>0</v>
      </c>
      <c r="X338" s="62"/>
    </row>
    <row r="339" spans="1:27" x14ac:dyDescent="0.25">
      <c r="A339" t="s">
        <v>73</v>
      </c>
      <c r="B339" s="100" t="s">
        <v>74</v>
      </c>
      <c r="C339" s="114">
        <f t="shared" si="119"/>
        <v>0</v>
      </c>
      <c r="D339" s="122">
        <f t="shared" si="119"/>
        <v>0</v>
      </c>
      <c r="E339" s="114">
        <f t="shared" si="119"/>
        <v>0</v>
      </c>
      <c r="F339" s="115">
        <f t="shared" si="119"/>
        <v>0</v>
      </c>
      <c r="G339" s="115">
        <f t="shared" si="119"/>
        <v>0</v>
      </c>
      <c r="H339" s="115">
        <f t="shared" si="119"/>
        <v>0</v>
      </c>
      <c r="I339" s="115">
        <f t="shared" si="119"/>
        <v>0</v>
      </c>
      <c r="J339" s="81">
        <f t="shared" si="119"/>
        <v>0</v>
      </c>
      <c r="K339" s="115">
        <f t="shared" si="119"/>
        <v>0</v>
      </c>
      <c r="L339" s="130">
        <f t="shared" si="119"/>
        <v>0</v>
      </c>
      <c r="M339" s="130">
        <f t="shared" si="119"/>
        <v>0</v>
      </c>
      <c r="N339" s="115">
        <f t="shared" si="119"/>
        <v>0</v>
      </c>
      <c r="P339" t="s">
        <v>73</v>
      </c>
      <c r="Q339" s="100" t="s">
        <v>74</v>
      </c>
      <c r="R339" s="70">
        <f t="shared" si="120"/>
        <v>0</v>
      </c>
      <c r="S339" s="70">
        <f t="shared" si="121"/>
        <v>0</v>
      </c>
      <c r="T339" s="70">
        <f t="shared" si="122"/>
        <v>0</v>
      </c>
      <c r="U339" s="70">
        <f t="shared" si="123"/>
        <v>0</v>
      </c>
      <c r="V339" s="70">
        <f t="shared" si="124"/>
        <v>0</v>
      </c>
      <c r="X339" s="62"/>
    </row>
    <row r="340" spans="1:27" x14ac:dyDescent="0.25">
      <c r="A340" t="s">
        <v>75</v>
      </c>
      <c r="B340" s="100" t="s">
        <v>76</v>
      </c>
      <c r="C340" s="114">
        <f t="shared" si="119"/>
        <v>0</v>
      </c>
      <c r="D340" s="122">
        <f t="shared" si="119"/>
        <v>0</v>
      </c>
      <c r="E340" s="114">
        <f t="shared" si="119"/>
        <v>0</v>
      </c>
      <c r="F340" s="115">
        <f t="shared" si="119"/>
        <v>0</v>
      </c>
      <c r="G340" s="115">
        <f t="shared" si="119"/>
        <v>0</v>
      </c>
      <c r="H340" s="115">
        <f t="shared" si="119"/>
        <v>0</v>
      </c>
      <c r="I340" s="115">
        <f t="shared" si="119"/>
        <v>0</v>
      </c>
      <c r="J340" s="81">
        <f t="shared" si="119"/>
        <v>0</v>
      </c>
      <c r="K340" s="115">
        <f t="shared" si="119"/>
        <v>0</v>
      </c>
      <c r="L340" s="130">
        <f t="shared" si="119"/>
        <v>0</v>
      </c>
      <c r="M340" s="130">
        <f t="shared" si="119"/>
        <v>0</v>
      </c>
      <c r="N340" s="115">
        <f t="shared" si="119"/>
        <v>0</v>
      </c>
      <c r="P340" t="s">
        <v>75</v>
      </c>
      <c r="Q340" s="100" t="s">
        <v>76</v>
      </c>
      <c r="R340" s="70">
        <f t="shared" si="120"/>
        <v>0</v>
      </c>
      <c r="S340" s="70">
        <f t="shared" si="121"/>
        <v>0</v>
      </c>
      <c r="T340" s="70">
        <f t="shared" si="122"/>
        <v>0</v>
      </c>
      <c r="U340" s="70">
        <f t="shared" si="123"/>
        <v>0</v>
      </c>
      <c r="V340" s="70">
        <f t="shared" si="124"/>
        <v>0</v>
      </c>
      <c r="X340" s="62"/>
    </row>
    <row r="341" spans="1:27" x14ac:dyDescent="0.25">
      <c r="A341" t="s">
        <v>77</v>
      </c>
      <c r="B341" s="100" t="s">
        <v>78</v>
      </c>
      <c r="C341" s="114">
        <f t="shared" si="119"/>
        <v>1328042.06</v>
      </c>
      <c r="D341" s="122">
        <f t="shared" si="119"/>
        <v>0</v>
      </c>
      <c r="E341" s="114">
        <f t="shared" si="119"/>
        <v>0</v>
      </c>
      <c r="F341" s="115">
        <f t="shared" si="119"/>
        <v>0</v>
      </c>
      <c r="G341" s="115">
        <f t="shared" si="119"/>
        <v>0</v>
      </c>
      <c r="H341" s="130">
        <f t="shared" si="119"/>
        <v>0</v>
      </c>
      <c r="I341" s="115">
        <f t="shared" si="119"/>
        <v>0</v>
      </c>
      <c r="J341" s="81">
        <f t="shared" si="119"/>
        <v>0</v>
      </c>
      <c r="K341" s="115">
        <f t="shared" si="119"/>
        <v>0</v>
      </c>
      <c r="L341" s="130">
        <f t="shared" si="119"/>
        <v>0</v>
      </c>
      <c r="M341" s="130">
        <f t="shared" si="119"/>
        <v>0</v>
      </c>
      <c r="N341" s="115">
        <f t="shared" si="119"/>
        <v>0</v>
      </c>
      <c r="P341" t="s">
        <v>77</v>
      </c>
      <c r="Q341" s="100" t="s">
        <v>78</v>
      </c>
      <c r="R341" s="70">
        <f t="shared" si="120"/>
        <v>1328042.06</v>
      </c>
      <c r="S341" s="70">
        <f t="shared" si="121"/>
        <v>0</v>
      </c>
      <c r="T341" s="70">
        <f t="shared" si="122"/>
        <v>0</v>
      </c>
      <c r="U341" s="70">
        <f t="shared" si="123"/>
        <v>0</v>
      </c>
      <c r="V341" s="70">
        <f t="shared" si="124"/>
        <v>1328042.06</v>
      </c>
      <c r="X341" s="62"/>
    </row>
    <row r="342" spans="1:27" x14ac:dyDescent="0.25">
      <c r="A342" t="s">
        <v>79</v>
      </c>
      <c r="B342" s="100" t="s">
        <v>80</v>
      </c>
      <c r="C342" s="114">
        <f t="shared" si="119"/>
        <v>316868.92600000004</v>
      </c>
      <c r="D342" s="122">
        <f t="shared" si="119"/>
        <v>0</v>
      </c>
      <c r="E342" s="114">
        <f t="shared" si="119"/>
        <v>0</v>
      </c>
      <c r="F342" s="115">
        <f t="shared" si="119"/>
        <v>0</v>
      </c>
      <c r="G342" s="115">
        <f t="shared" si="119"/>
        <v>0</v>
      </c>
      <c r="H342" s="130">
        <f t="shared" si="119"/>
        <v>0</v>
      </c>
      <c r="I342" s="115">
        <f t="shared" si="119"/>
        <v>0</v>
      </c>
      <c r="J342" s="81">
        <f t="shared" si="119"/>
        <v>0</v>
      </c>
      <c r="K342" s="115">
        <f t="shared" si="119"/>
        <v>0</v>
      </c>
      <c r="L342" s="130">
        <f t="shared" si="119"/>
        <v>0</v>
      </c>
      <c r="M342" s="130">
        <f t="shared" si="119"/>
        <v>0</v>
      </c>
      <c r="N342" s="115">
        <f t="shared" si="119"/>
        <v>0</v>
      </c>
      <c r="P342" t="s">
        <v>79</v>
      </c>
      <c r="Q342" s="100" t="s">
        <v>80</v>
      </c>
      <c r="R342" s="70">
        <f t="shared" si="120"/>
        <v>316868.92600000004</v>
      </c>
      <c r="S342" s="70">
        <f t="shared" si="121"/>
        <v>0</v>
      </c>
      <c r="T342" s="70">
        <f t="shared" si="122"/>
        <v>0</v>
      </c>
      <c r="U342" s="70">
        <f t="shared" si="123"/>
        <v>0</v>
      </c>
      <c r="V342" s="70">
        <f t="shared" si="124"/>
        <v>316868.92600000004</v>
      </c>
      <c r="X342" s="62"/>
    </row>
    <row r="343" spans="1:27" x14ac:dyDescent="0.25">
      <c r="A343" t="s">
        <v>81</v>
      </c>
      <c r="B343" s="100" t="s">
        <v>82</v>
      </c>
      <c r="C343" s="114">
        <f t="shared" si="119"/>
        <v>977050.25000000012</v>
      </c>
      <c r="D343" s="122">
        <f t="shared" si="119"/>
        <v>0</v>
      </c>
      <c r="E343" s="114">
        <f t="shared" si="119"/>
        <v>0</v>
      </c>
      <c r="F343" s="115">
        <f t="shared" si="119"/>
        <v>0</v>
      </c>
      <c r="G343" s="115">
        <f t="shared" si="119"/>
        <v>0</v>
      </c>
      <c r="H343" s="130">
        <f t="shared" si="119"/>
        <v>0</v>
      </c>
      <c r="I343" s="115">
        <f t="shared" si="119"/>
        <v>0</v>
      </c>
      <c r="J343" s="81">
        <f t="shared" si="119"/>
        <v>0</v>
      </c>
      <c r="K343" s="115">
        <f t="shared" si="119"/>
        <v>0</v>
      </c>
      <c r="L343" s="130">
        <f t="shared" si="119"/>
        <v>0</v>
      </c>
      <c r="M343" s="130">
        <f t="shared" si="119"/>
        <v>0</v>
      </c>
      <c r="N343" s="115">
        <f t="shared" si="119"/>
        <v>0</v>
      </c>
      <c r="P343" t="s">
        <v>81</v>
      </c>
      <c r="Q343" s="100" t="s">
        <v>82</v>
      </c>
      <c r="R343" s="70">
        <f t="shared" si="120"/>
        <v>977050.25000000012</v>
      </c>
      <c r="S343" s="70">
        <f t="shared" si="121"/>
        <v>0</v>
      </c>
      <c r="T343" s="70">
        <f t="shared" si="122"/>
        <v>0</v>
      </c>
      <c r="U343" s="70">
        <f t="shared" si="123"/>
        <v>0</v>
      </c>
      <c r="V343" s="70">
        <f t="shared" si="124"/>
        <v>977050.25000000012</v>
      </c>
      <c r="X343" s="62"/>
    </row>
    <row r="344" spans="1:27" x14ac:dyDescent="0.25">
      <c r="A344" t="s">
        <v>83</v>
      </c>
      <c r="B344" s="100" t="s">
        <v>84</v>
      </c>
      <c r="C344" s="135">
        <f t="shared" si="119"/>
        <v>30456.049999999996</v>
      </c>
      <c r="D344" s="134">
        <f t="shared" si="119"/>
        <v>0</v>
      </c>
      <c r="E344" s="135">
        <f t="shared" si="119"/>
        <v>0</v>
      </c>
      <c r="F344" s="135">
        <f t="shared" si="119"/>
        <v>0</v>
      </c>
      <c r="G344" s="135">
        <f t="shared" si="119"/>
        <v>0</v>
      </c>
      <c r="H344" s="134">
        <f t="shared" si="119"/>
        <v>0</v>
      </c>
      <c r="I344" s="135">
        <f t="shared" si="119"/>
        <v>0</v>
      </c>
      <c r="J344" s="83">
        <f t="shared" si="119"/>
        <v>0</v>
      </c>
      <c r="K344" s="135">
        <f t="shared" si="119"/>
        <v>0</v>
      </c>
      <c r="L344" s="134">
        <f t="shared" si="119"/>
        <v>0</v>
      </c>
      <c r="M344" s="134">
        <f t="shared" si="119"/>
        <v>0</v>
      </c>
      <c r="N344" s="135">
        <f t="shared" si="119"/>
        <v>0</v>
      </c>
      <c r="P344" t="s">
        <v>83</v>
      </c>
      <c r="Q344" s="100" t="s">
        <v>84</v>
      </c>
      <c r="R344" s="73">
        <f t="shared" si="120"/>
        <v>30456.049999999996</v>
      </c>
      <c r="S344" s="73">
        <f t="shared" si="121"/>
        <v>0</v>
      </c>
      <c r="T344" s="73">
        <f t="shared" si="122"/>
        <v>0</v>
      </c>
      <c r="U344" s="73">
        <f t="shared" si="123"/>
        <v>0</v>
      </c>
      <c r="V344" s="73">
        <f t="shared" si="124"/>
        <v>30456.049999999996</v>
      </c>
      <c r="X344" s="62"/>
    </row>
    <row r="345" spans="1:27" x14ac:dyDescent="0.25">
      <c r="A345" s="103" t="s">
        <v>85</v>
      </c>
      <c r="C345" s="115">
        <f>C64+C134+C204+C274</f>
        <v>43229522.355999991</v>
      </c>
      <c r="D345" s="114">
        <f t="shared" si="119"/>
        <v>0</v>
      </c>
      <c r="E345" s="114">
        <f t="shared" si="119"/>
        <v>0</v>
      </c>
      <c r="F345" s="115">
        <f t="shared" si="119"/>
        <v>0</v>
      </c>
      <c r="G345" s="115">
        <f t="shared" si="119"/>
        <v>0</v>
      </c>
      <c r="H345" s="115">
        <f t="shared" si="119"/>
        <v>0</v>
      </c>
      <c r="I345" s="115">
        <f t="shared" si="119"/>
        <v>0</v>
      </c>
      <c r="J345" s="81">
        <f t="shared" si="119"/>
        <v>0</v>
      </c>
      <c r="K345" s="115">
        <f t="shared" si="119"/>
        <v>0</v>
      </c>
      <c r="L345" s="115">
        <f t="shared" si="119"/>
        <v>0</v>
      </c>
      <c r="M345" s="130">
        <f t="shared" si="119"/>
        <v>0</v>
      </c>
      <c r="N345" s="115">
        <f t="shared" si="119"/>
        <v>0</v>
      </c>
      <c r="P345" s="106" t="s">
        <v>85</v>
      </c>
      <c r="R345" s="70">
        <f t="shared" si="120"/>
        <v>43229522.355999991</v>
      </c>
      <c r="S345" s="70">
        <f t="shared" si="121"/>
        <v>0</v>
      </c>
      <c r="T345" s="70">
        <f t="shared" si="122"/>
        <v>0</v>
      </c>
      <c r="U345" s="70">
        <f t="shared" si="123"/>
        <v>0</v>
      </c>
      <c r="V345" s="70">
        <f t="shared" si="124"/>
        <v>43229522.355999991</v>
      </c>
      <c r="X345" s="62"/>
    </row>
    <row r="346" spans="1:27" ht="15.75" thickBot="1" x14ac:dyDescent="0.3">
      <c r="A346" s="103" t="s">
        <v>86</v>
      </c>
      <c r="C346" s="143">
        <f t="shared" ref="C346:N346" si="125">C65+C135+C205+C275</f>
        <v>41901480.295999989</v>
      </c>
      <c r="D346" s="144">
        <f>D65+D135+D205+D275</f>
        <v>0</v>
      </c>
      <c r="E346" s="118">
        <f t="shared" si="125"/>
        <v>0</v>
      </c>
      <c r="F346" s="144">
        <f t="shared" si="125"/>
        <v>0</v>
      </c>
      <c r="G346" s="143">
        <f t="shared" si="125"/>
        <v>0</v>
      </c>
      <c r="H346" s="118">
        <f t="shared" si="119"/>
        <v>0</v>
      </c>
      <c r="I346" s="144">
        <f t="shared" si="125"/>
        <v>0</v>
      </c>
      <c r="J346" s="97">
        <f t="shared" si="125"/>
        <v>0</v>
      </c>
      <c r="K346" s="118">
        <f t="shared" si="125"/>
        <v>0</v>
      </c>
      <c r="L346" s="145">
        <f t="shared" si="125"/>
        <v>0</v>
      </c>
      <c r="M346" s="144">
        <f t="shared" si="125"/>
        <v>0</v>
      </c>
      <c r="N346" s="118">
        <f t="shared" si="125"/>
        <v>0</v>
      </c>
      <c r="P346" s="106" t="s">
        <v>86</v>
      </c>
      <c r="R346" s="75">
        <f t="shared" si="120"/>
        <v>41901480.295999989</v>
      </c>
      <c r="S346" s="75">
        <f t="shared" si="121"/>
        <v>0</v>
      </c>
      <c r="T346" s="75">
        <f t="shared" si="122"/>
        <v>0</v>
      </c>
      <c r="U346" s="75">
        <f t="shared" si="123"/>
        <v>0</v>
      </c>
      <c r="V346" s="75">
        <f>SUM(C346:N346)</f>
        <v>41901480.295999989</v>
      </c>
      <c r="X346" s="62"/>
      <c r="AA346" s="96"/>
    </row>
    <row r="347" spans="1:27" ht="15.75" thickTop="1" x14ac:dyDescent="0.25">
      <c r="A347" s="106"/>
      <c r="C347" s="115"/>
      <c r="D347" s="114"/>
      <c r="E347" s="114"/>
      <c r="F347" s="115"/>
      <c r="G347" s="115"/>
      <c r="H347" s="115"/>
      <c r="I347" s="115"/>
      <c r="J347" s="68"/>
      <c r="K347" s="115"/>
      <c r="L347" s="115"/>
      <c r="M347" s="115"/>
      <c r="N347" s="115"/>
      <c r="P347" s="106"/>
      <c r="R347" s="70"/>
      <c r="S347" s="70"/>
      <c r="T347" s="70"/>
      <c r="U347" s="70"/>
      <c r="V347" s="70"/>
      <c r="X347" s="62"/>
      <c r="AA347" s="96"/>
    </row>
    <row r="348" spans="1:27" x14ac:dyDescent="0.25">
      <c r="A348" t="s">
        <v>89</v>
      </c>
      <c r="B348" t="s">
        <v>90</v>
      </c>
      <c r="C348" s="115">
        <f>C67+C137+C207+C277</f>
        <v>-994517</v>
      </c>
      <c r="D348" s="114">
        <f t="shared" ref="D348:N348" si="126">D67+D137+D207+D277</f>
        <v>0</v>
      </c>
      <c r="E348" s="114">
        <f t="shared" si="126"/>
        <v>0</v>
      </c>
      <c r="F348" s="115">
        <f t="shared" si="126"/>
        <v>0</v>
      </c>
      <c r="G348" s="115">
        <f t="shared" si="126"/>
        <v>0</v>
      </c>
      <c r="H348" s="115">
        <f>H67+H137+H207+H277</f>
        <v>0</v>
      </c>
      <c r="I348" s="115">
        <f t="shared" si="126"/>
        <v>0</v>
      </c>
      <c r="J348" s="81">
        <f t="shared" si="126"/>
        <v>0</v>
      </c>
      <c r="K348" s="115">
        <f t="shared" si="126"/>
        <v>0</v>
      </c>
      <c r="L348" s="115">
        <f t="shared" si="126"/>
        <v>0</v>
      </c>
      <c r="M348" s="115">
        <f t="shared" si="126"/>
        <v>0</v>
      </c>
      <c r="N348" s="115">
        <f t="shared" si="126"/>
        <v>0</v>
      </c>
      <c r="P348" t="s">
        <v>96</v>
      </c>
      <c r="Q348" t="s">
        <v>90</v>
      </c>
      <c r="R348" s="70">
        <f t="shared" si="120"/>
        <v>-994517</v>
      </c>
      <c r="S348" s="70">
        <f t="shared" si="121"/>
        <v>0</v>
      </c>
      <c r="T348" s="70">
        <f t="shared" si="122"/>
        <v>0</v>
      </c>
      <c r="U348" s="70">
        <f t="shared" si="123"/>
        <v>0</v>
      </c>
      <c r="V348" s="70">
        <f t="shared" si="124"/>
        <v>-994517</v>
      </c>
      <c r="X348" s="62"/>
    </row>
    <row r="349" spans="1:27" x14ac:dyDescent="0.25">
      <c r="A349" s="106"/>
      <c r="B349" t="s">
        <v>92</v>
      </c>
      <c r="C349" s="115">
        <f t="shared" ref="C349:N351" si="127">C68+C138+C208+C278</f>
        <v>-1185971</v>
      </c>
      <c r="D349" s="114">
        <f t="shared" si="127"/>
        <v>0</v>
      </c>
      <c r="E349" s="114">
        <f t="shared" si="127"/>
        <v>0</v>
      </c>
      <c r="F349" s="115">
        <f t="shared" si="127"/>
        <v>0</v>
      </c>
      <c r="G349" s="115">
        <f t="shared" si="127"/>
        <v>0</v>
      </c>
      <c r="H349" s="115">
        <f>H68+H138+H208+H278</f>
        <v>0</v>
      </c>
      <c r="I349" s="115">
        <f t="shared" si="127"/>
        <v>0</v>
      </c>
      <c r="J349" s="81">
        <f t="shared" si="127"/>
        <v>0</v>
      </c>
      <c r="K349" s="115">
        <f t="shared" si="127"/>
        <v>0</v>
      </c>
      <c r="L349" s="115">
        <f t="shared" si="127"/>
        <v>0</v>
      </c>
      <c r="M349" s="115">
        <f t="shared" si="127"/>
        <v>0</v>
      </c>
      <c r="N349" s="115">
        <f t="shared" si="127"/>
        <v>0</v>
      </c>
      <c r="P349" s="106" t="s">
        <v>97</v>
      </c>
      <c r="Q349" t="s">
        <v>92</v>
      </c>
      <c r="R349" s="70">
        <f t="shared" si="120"/>
        <v>-1185971</v>
      </c>
      <c r="S349" s="70">
        <f t="shared" si="121"/>
        <v>0</v>
      </c>
      <c r="T349" s="70">
        <f t="shared" si="122"/>
        <v>0</v>
      </c>
      <c r="U349" s="70">
        <f t="shared" si="123"/>
        <v>0</v>
      </c>
      <c r="V349" s="70">
        <f t="shared" si="124"/>
        <v>-1185971</v>
      </c>
      <c r="X349" s="62"/>
    </row>
    <row r="350" spans="1:27" x14ac:dyDescent="0.25">
      <c r="B350" t="s">
        <v>94</v>
      </c>
      <c r="C350" s="115">
        <f t="shared" si="127"/>
        <v>-29688</v>
      </c>
      <c r="D350" s="114">
        <f t="shared" si="127"/>
        <v>0</v>
      </c>
      <c r="E350" s="114">
        <f t="shared" si="127"/>
        <v>0</v>
      </c>
      <c r="F350" s="115">
        <f t="shared" si="127"/>
        <v>0</v>
      </c>
      <c r="G350" s="115">
        <f t="shared" si="127"/>
        <v>0</v>
      </c>
      <c r="H350" s="115">
        <f>H69+H139+H209+H279</f>
        <v>0</v>
      </c>
      <c r="I350" s="115">
        <f t="shared" si="127"/>
        <v>0</v>
      </c>
      <c r="J350" s="81">
        <f t="shared" si="127"/>
        <v>0</v>
      </c>
      <c r="K350" s="115">
        <f t="shared" si="127"/>
        <v>0</v>
      </c>
      <c r="L350" s="115">
        <f t="shared" si="127"/>
        <v>0</v>
      </c>
      <c r="M350" s="115">
        <f t="shared" si="127"/>
        <v>0</v>
      </c>
      <c r="N350" s="115">
        <f t="shared" si="127"/>
        <v>0</v>
      </c>
      <c r="Q350" t="s">
        <v>94</v>
      </c>
      <c r="R350" s="70">
        <f t="shared" si="120"/>
        <v>-29688</v>
      </c>
      <c r="S350" s="70">
        <f t="shared" si="121"/>
        <v>0</v>
      </c>
      <c r="T350" s="70">
        <f t="shared" si="122"/>
        <v>0</v>
      </c>
      <c r="U350" s="70">
        <f t="shared" si="123"/>
        <v>0</v>
      </c>
      <c r="V350" s="70">
        <f t="shared" si="124"/>
        <v>-29688</v>
      </c>
      <c r="X350" s="62"/>
    </row>
    <row r="351" spans="1:27" x14ac:dyDescent="0.25">
      <c r="A351" t="s">
        <v>98</v>
      </c>
      <c r="C351" s="114">
        <f t="shared" si="127"/>
        <v>192265</v>
      </c>
      <c r="D351" s="114">
        <f t="shared" si="127"/>
        <v>0</v>
      </c>
      <c r="E351" s="114">
        <f t="shared" si="127"/>
        <v>0</v>
      </c>
      <c r="F351" s="115">
        <f t="shared" si="127"/>
        <v>0</v>
      </c>
      <c r="G351" s="115">
        <f t="shared" si="127"/>
        <v>0</v>
      </c>
      <c r="H351" s="115">
        <f>H70+H140+H210+H280</f>
        <v>0</v>
      </c>
      <c r="I351" s="115">
        <f t="shared" si="127"/>
        <v>0</v>
      </c>
      <c r="J351" s="81">
        <f t="shared" si="127"/>
        <v>0</v>
      </c>
      <c r="K351" s="115">
        <f t="shared" si="127"/>
        <v>0</v>
      </c>
      <c r="L351" s="115">
        <f t="shared" si="127"/>
        <v>0</v>
      </c>
      <c r="M351" s="115">
        <f t="shared" si="127"/>
        <v>0</v>
      </c>
      <c r="N351" s="115">
        <f t="shared" si="127"/>
        <v>0</v>
      </c>
      <c r="P351" t="s">
        <v>98</v>
      </c>
      <c r="R351" s="70">
        <f>SUM(C351:E351)</f>
        <v>192265</v>
      </c>
      <c r="S351" s="70">
        <f>SUM(F351:H351)</f>
        <v>0</v>
      </c>
      <c r="T351" s="70">
        <f>SUM(I351:K351)</f>
        <v>0</v>
      </c>
      <c r="U351" s="70">
        <f>SUM(L351:N351)</f>
        <v>0</v>
      </c>
      <c r="V351" s="70">
        <f>SUM(C351:N351)</f>
        <v>192265</v>
      </c>
      <c r="X351" s="62"/>
    </row>
    <row r="352" spans="1:27" ht="6.75" customHeight="1" x14ac:dyDescent="0.25">
      <c r="C352" s="114"/>
      <c r="D352" s="114"/>
      <c r="E352" s="114"/>
      <c r="F352" s="114"/>
      <c r="G352" s="114"/>
      <c r="H352" s="115"/>
      <c r="I352" s="115"/>
      <c r="J352" s="81"/>
      <c r="K352" s="115"/>
      <c r="L352" s="115"/>
      <c r="M352" s="115"/>
      <c r="N352" s="115"/>
      <c r="R352" s="70"/>
      <c r="S352" s="70"/>
      <c r="T352" s="70"/>
      <c r="U352" s="70"/>
      <c r="V352" s="70"/>
      <c r="X352" s="62"/>
    </row>
    <row r="353" spans="1:4" hidden="1" x14ac:dyDescent="0.25">
      <c r="A353" s="150" t="s">
        <v>112</v>
      </c>
      <c r="B353" s="99"/>
      <c r="C353" s="99"/>
      <c r="D353" s="99"/>
    </row>
  </sheetData>
  <mergeCells count="1">
    <mergeCell ref="L2:N2"/>
  </mergeCells>
  <printOptions horizontalCentered="1"/>
  <pageMargins left="0" right="0" top="0.5" bottom="0" header="0.5" footer="0"/>
  <pageSetup scale="58" orientation="landscape" blackAndWhite="1" cellComments="asDisplayed" r:id="rId1"/>
  <headerFooter alignWithMargins="0">
    <oddHeader xml:space="preserve">&amp;C&amp;"Arial,Bold"&amp;16Controller - Revenue
Customers, KWH, and Revenue (2019)&amp;R </oddHeader>
    <oddFooter>&amp;L&amp;D &amp;T
Prepared By Samantha Williamson&amp;C
&amp;R&amp;Z&amp;F&amp;A</oddFooter>
  </headerFooter>
  <rowBreaks count="4" manualBreakCount="4">
    <brk id="70" max="16383" man="1"/>
    <brk id="140" max="16383" man="1"/>
    <brk id="210" max="16383" man="1"/>
    <brk id="283" max="28" man="1"/>
  </rowBreaks>
  <colBreaks count="1" manualBreakCount="1">
    <brk id="15" max="3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Revenue Summary by Rate</vt:lpstr>
      <vt:lpstr> Monthly Unbilled </vt:lpstr>
      <vt:lpstr>Customers, KWH, and Revenues</vt:lpstr>
      <vt:lpstr>Sheet2</vt:lpstr>
      <vt:lpstr>'Customers, KWH, and Revenues'!Print_Area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Williamson</dc:creator>
  <cp:lastModifiedBy>Charlotte Emery</cp:lastModifiedBy>
  <cp:lastPrinted>2019-04-30T13:31:06Z</cp:lastPrinted>
  <dcterms:created xsi:type="dcterms:W3CDTF">2012-11-29T15:33:41Z</dcterms:created>
  <dcterms:modified xsi:type="dcterms:W3CDTF">2020-04-17T23:39:42Z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